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266" windowWidth="15480" windowHeight="9795" tabRatio="974" activeTab="0"/>
  </bookViews>
  <sheets>
    <sheet name="Instruction" sheetId="1" r:id="rId1"/>
    <sheet name="GEN" sheetId="2" r:id="rId2"/>
    <sheet name="GEN page 2" sheetId="3" r:id="rId3"/>
    <sheet name="REP FORM" sheetId="4" r:id="rId4"/>
    <sheet name="Algae" sheetId="5" r:id="rId5"/>
    <sheet name="SHIP1" sheetId="6" r:id="rId6"/>
    <sheet name="SHIP2" sheetId="7" r:id="rId7"/>
    <sheet name="SHIP3" sheetId="8" r:id="rId8"/>
    <sheet name="SHIP4" sheetId="9" r:id="rId9"/>
    <sheet name="SHIP5" sheetId="10" r:id="rId10"/>
    <sheet name="Crew List" sheetId="11" r:id="rId11"/>
    <sheet name="Remarks" sheetId="12" r:id="rId12"/>
    <sheet name=" Data (hidden)" sheetId="13" r:id="rId13"/>
  </sheets>
  <definedNames>
    <definedName name="_xlnm.Print_Area" localSheetId="4">'Algae'!$A$1:$AL$35</definedName>
    <definedName name="_xlnm.Print_Area" localSheetId="10">'Crew List'!$A$1:$G$42</definedName>
    <definedName name="_xlnm.Print_Area" localSheetId="1">'GEN'!$A$1:$H$64</definedName>
    <definedName name="_xlnm.Print_Area" localSheetId="11">'Remarks'!$A$1:$I$56</definedName>
    <definedName name="_xlnm.Print_Area" localSheetId="3">'REP FORM'!$A$1:$BA$44</definedName>
    <definedName name="_xlnm.Print_Area" localSheetId="5">'SHIP1'!$A$1:$AH$132</definedName>
    <definedName name="_xlnm.Print_Area" localSheetId="6">'SHIP2'!$A$1:$AG$130</definedName>
    <definedName name="_xlnm.Print_Area" localSheetId="7">'SHIP3'!$A$1:$AG$131</definedName>
    <definedName name="_xlnm.Print_Area" localSheetId="8">'SHIP4'!$A$1:$AG$130</definedName>
    <definedName name="_xlnm.Print_Area" localSheetId="9">'SHIP5'!$A$1:$AI$139</definedName>
  </definedNames>
  <calcPr fullCalcOnLoad="1"/>
</workbook>
</file>

<file path=xl/comments11.xml><?xml version="1.0" encoding="utf-8"?>
<comments xmlns="http://schemas.openxmlformats.org/spreadsheetml/2006/main">
  <authors>
    <author>JEN</author>
  </authors>
  <commentList>
    <comment ref="C38" authorId="0">
      <text>
        <r>
          <rPr>
            <b/>
            <sz val="8"/>
            <rFont val="Tahoma"/>
            <family val="2"/>
          </rPr>
          <t>For additional crew 3:
Manually insert  data.</t>
        </r>
      </text>
    </comment>
  </commentList>
</comments>
</file>

<file path=xl/sharedStrings.xml><?xml version="1.0" encoding="utf-8"?>
<sst xmlns="http://schemas.openxmlformats.org/spreadsheetml/2006/main" count="1768" uniqueCount="397">
  <si>
    <t>GENERAL OBSERVATION LOG</t>
  </si>
  <si>
    <t>Date:</t>
  </si>
  <si>
    <t>Aircraft:</t>
  </si>
  <si>
    <t>Landing 1:</t>
  </si>
  <si>
    <t>Day:</t>
  </si>
  <si>
    <t>Pilot:</t>
  </si>
  <si>
    <t>Copilot:</t>
  </si>
  <si>
    <t>Night:</t>
  </si>
  <si>
    <t>Landing 2:</t>
  </si>
  <si>
    <t>Landing 3:</t>
  </si>
  <si>
    <t>Time UTC</t>
  </si>
  <si>
    <t>OBSERVATIONS</t>
  </si>
  <si>
    <t>DAY</t>
  </si>
  <si>
    <t>RAINBOW</t>
  </si>
  <si>
    <t>WIND</t>
  </si>
  <si>
    <t>LENGTH</t>
  </si>
  <si>
    <t>WIDTH</t>
  </si>
  <si>
    <t>IR</t>
  </si>
  <si>
    <t>UV</t>
  </si>
  <si>
    <t>VIS</t>
  </si>
  <si>
    <t>REMARKS</t>
  </si>
  <si>
    <t>REPORTING AUTHORITY</t>
  </si>
  <si>
    <t>TIME OVER SEA</t>
  </si>
  <si>
    <t>AREA CODE</t>
  </si>
  <si>
    <t>TIME UTC</t>
  </si>
  <si>
    <t>POSITION</t>
  </si>
  <si>
    <t>e. Home port:</t>
  </si>
  <si>
    <t>METALLIC</t>
  </si>
  <si>
    <t>Name:</t>
  </si>
  <si>
    <t>Date of Birth:</t>
  </si>
  <si>
    <t>Home Adress:</t>
  </si>
  <si>
    <t>Mission:</t>
  </si>
  <si>
    <t>List of crewmembers and observers</t>
  </si>
  <si>
    <t>SWEDENGER (SDG)</t>
  </si>
  <si>
    <t>Total SDG:</t>
  </si>
  <si>
    <t>NO.</t>
  </si>
  <si>
    <t>RANK</t>
  </si>
  <si>
    <t>NAME</t>
  </si>
  <si>
    <t>SERIAL NO.</t>
  </si>
  <si>
    <t>DATE OF BIRTH</t>
  </si>
  <si>
    <t>HOME ADRESS</t>
  </si>
  <si>
    <t>Flight Time in Helcom Area:</t>
  </si>
  <si>
    <t>Flight Time in Bonn Area:</t>
  </si>
  <si>
    <t>Flight Time:</t>
  </si>
  <si>
    <t>Take Off 1:</t>
  </si>
  <si>
    <t>Take Off 2:</t>
  </si>
  <si>
    <t>Take Off 3:</t>
  </si>
  <si>
    <t>Total Flight Time:</t>
  </si>
  <si>
    <t>Page 2 to General Observation Log</t>
  </si>
  <si>
    <t>Flight No.:</t>
  </si>
  <si>
    <t>Rank/Name/Serial No.</t>
  </si>
  <si>
    <t>Mission No.:</t>
  </si>
  <si>
    <t>Route:</t>
  </si>
  <si>
    <t>HELCOM and Bonn Agreement (Time Over Sea)</t>
  </si>
  <si>
    <t>Flight No.</t>
  </si>
  <si>
    <t>Signature of Aircraft Commander and System Operator:</t>
  </si>
  <si>
    <t>SLAR</t>
  </si>
  <si>
    <t>MISSION NO.</t>
  </si>
  <si>
    <t>COPILOT</t>
  </si>
  <si>
    <t>DATE</t>
  </si>
  <si>
    <t>FLIGHT TYPE</t>
  </si>
  <si>
    <t>No</t>
  </si>
  <si>
    <t>DIMENSIONS</t>
  </si>
  <si>
    <t>AREA COVER</t>
  </si>
  <si>
    <t>%</t>
  </si>
  <si>
    <t>MW</t>
  </si>
  <si>
    <t>WEATHER</t>
  </si>
  <si>
    <t>SHEEN</t>
  </si>
  <si>
    <t>DISCONTINUOUS TRUE COLOUR</t>
  </si>
  <si>
    <t>TRUE COLOUR</t>
  </si>
  <si>
    <t>&gt;200</t>
  </si>
  <si>
    <t>-</t>
  </si>
  <si>
    <t>ADDITIONAL CREW</t>
  </si>
  <si>
    <t>NIGHT</t>
  </si>
  <si>
    <t>CLOUDS</t>
  </si>
  <si>
    <t>AND COMBATABLE SPILLS</t>
  </si>
  <si>
    <t>AERIAL OBSERVATION/DETECTION REPORT</t>
  </si>
  <si>
    <t>REPORTER:</t>
  </si>
  <si>
    <t>Reporting State:</t>
  </si>
  <si>
    <t>a.</t>
  </si>
  <si>
    <t>b.</t>
  </si>
  <si>
    <t>Observer (Organization/Aircraft/Platform):</t>
  </si>
  <si>
    <t>c.</t>
  </si>
  <si>
    <t>Observer(s) (Family names)</t>
  </si>
  <si>
    <t>DATE AND TIME:</t>
  </si>
  <si>
    <t>Date (yymmdd) b. Time of observation (UTC)</t>
  </si>
  <si>
    <t>Date</t>
  </si>
  <si>
    <t>Time</t>
  </si>
  <si>
    <t>UTC</t>
  </si>
  <si>
    <t>LOCATION OF THE POLLUTION:</t>
  </si>
  <si>
    <t>a. Dection in waters of (Coastal State):</t>
  </si>
  <si>
    <t>b. Position of the detedtion (Lat/long)</t>
  </si>
  <si>
    <t>Begin:</t>
  </si>
  <si>
    <t>N</t>
  </si>
  <si>
    <t>E/W</t>
  </si>
  <si>
    <t>End:</t>
  </si>
  <si>
    <t>c. Inside/Outside Territorial Waters:</t>
  </si>
  <si>
    <t>Inside</t>
  </si>
  <si>
    <t>Outside</t>
  </si>
  <si>
    <t>4. DESCRIPTION OF POLLUTION</t>
  </si>
  <si>
    <t>a. Type of substance discharged</t>
  </si>
  <si>
    <t>b. Estimated Quantity</t>
  </si>
  <si>
    <t>c. Length (km) d. Width (km) c. Coverage(%)</t>
  </si>
  <si>
    <t>Length</t>
  </si>
  <si>
    <t>km</t>
  </si>
  <si>
    <t>Width</t>
  </si>
  <si>
    <t>Cov:</t>
  </si>
  <si>
    <t>f. Oiled/polluted area</t>
  </si>
  <si>
    <t>g. Percentage of oiled area by Appearance%</t>
  </si>
  <si>
    <t>1.</t>
  </si>
  <si>
    <t>4.</t>
  </si>
  <si>
    <t>2.</t>
  </si>
  <si>
    <t>3.</t>
  </si>
  <si>
    <t>5.</t>
  </si>
  <si>
    <t>Other</t>
  </si>
  <si>
    <t>1=Sheen 2=Rainbow 3=Metallic</t>
  </si>
  <si>
    <t>4=Discontinuous True Colour 5=True Colour</t>
  </si>
  <si>
    <t>5. METHOD OF DETECTION AND INVESTIGATION:</t>
  </si>
  <si>
    <t>a. Detection (Visual, SLAR, IR, UV, VIDEO, MW,</t>
  </si>
  <si>
    <t>LFS, Identification Camera, Other</t>
  </si>
  <si>
    <t>Visual</t>
  </si>
  <si>
    <t>VIDEO</t>
  </si>
  <si>
    <t>LFS</t>
  </si>
  <si>
    <t>Ident.Cam.</t>
  </si>
  <si>
    <t>b. Discharge observed c. Photographs taken</t>
  </si>
  <si>
    <t>d. Samples taken          e. Need of Combating</t>
  </si>
  <si>
    <t>f. Other ships/Platforms in vicinity (Names)</t>
  </si>
  <si>
    <t>Observed:</t>
  </si>
  <si>
    <t>Photos:</t>
  </si>
  <si>
    <t>Samples:</t>
  </si>
  <si>
    <t>Combat:</t>
  </si>
  <si>
    <r>
      <t>km</t>
    </r>
    <r>
      <rPr>
        <vertAlign val="superscript"/>
        <sz val="8"/>
        <rFont val="Arial"/>
        <family val="0"/>
      </rPr>
      <t>3</t>
    </r>
  </si>
  <si>
    <t>6.  WEATHER AND SEA CONDITIONS:</t>
  </si>
  <si>
    <t>Direction</t>
  </si>
  <si>
    <t>Degrees</t>
  </si>
  <si>
    <t>Force</t>
  </si>
  <si>
    <t>a. Wind Direction  b. Wind Force</t>
  </si>
  <si>
    <t>Vis</t>
  </si>
  <si>
    <t>Cloud</t>
  </si>
  <si>
    <t>Octa</t>
  </si>
  <si>
    <t>c. Visibility d. Cloud coverage</t>
  </si>
  <si>
    <t>e. Wave Height  f. Current Direction</t>
  </si>
  <si>
    <t>Wave Ht.</t>
  </si>
  <si>
    <t>m</t>
  </si>
  <si>
    <t>Current Dir.</t>
  </si>
  <si>
    <t>OBSERVATION OF A DISCHARGE OF HARMFUL SUBSTANCE BY A SHIP UNDER ART.6(3) OF MARPOL 73/78</t>
  </si>
  <si>
    <t>7. SHIP INVOLVED:</t>
  </si>
  <si>
    <t>a. Name</t>
  </si>
  <si>
    <t>b. Call Sign    c. Flag state</t>
  </si>
  <si>
    <t>Call Sign</t>
  </si>
  <si>
    <t>Flag State</t>
  </si>
  <si>
    <t>d. Home Port</t>
  </si>
  <si>
    <t>e. Type of Ship</t>
  </si>
  <si>
    <t>f. Position (Lat/Long)</t>
  </si>
  <si>
    <t>g. Heading    h. Speed</t>
  </si>
  <si>
    <t>Heading</t>
  </si>
  <si>
    <t>Speed</t>
  </si>
  <si>
    <t>Kts</t>
  </si>
  <si>
    <t>i. Colour of the hull</t>
  </si>
  <si>
    <t>j. Colour of the funnel and funnel mark</t>
  </si>
  <si>
    <t>k. Colour/description of superstructure</t>
  </si>
  <si>
    <t>l. Vessel´s IMO number</t>
  </si>
  <si>
    <t>8. INFORMATION BY RADIO CONTACT</t>
  </si>
  <si>
    <t>a. Radio contact  b. Means of communication</t>
  </si>
  <si>
    <t>Contact:</t>
  </si>
  <si>
    <t>Means: VHF/Telep.</t>
  </si>
  <si>
    <t>Ch/Freq.</t>
  </si>
  <si>
    <t>c. Last Port of Call</t>
  </si>
  <si>
    <t>d. Cargo   e. Last Cargo</t>
  </si>
  <si>
    <t>f. Next Port of Call</t>
  </si>
  <si>
    <t>ETA:</t>
  </si>
  <si>
    <t>g. Statements of Captain/officer on duty</t>
  </si>
  <si>
    <t>OBSERVATION OF A DISCHARGE OF HARMFUL SUBSTANCE BY AN OFFSHORE INSTALLATION</t>
  </si>
  <si>
    <t>9. OFFSHORE INSTALLATION INVOLVED:</t>
  </si>
  <si>
    <t>a. Platform Name     b. Type of Platform</t>
  </si>
  <si>
    <t>Type:</t>
  </si>
  <si>
    <t>c. Position (Lat/Long)</t>
  </si>
  <si>
    <t>d. Company Name</t>
  </si>
  <si>
    <t>10.</t>
  </si>
  <si>
    <t>INFORMATION BY RADIO CONTACT:</t>
  </si>
  <si>
    <t>a. Radio Contact     b. Means</t>
  </si>
  <si>
    <t>c. Contact with (Position)</t>
  </si>
  <si>
    <t>d. Statements:</t>
  </si>
  <si>
    <t>11. REMARKS AND ADDITIONAL INFORMATION:</t>
  </si>
  <si>
    <t>SATELITE DETECTION REPORT</t>
  </si>
  <si>
    <t>1. SAT REPORT (+ DATE AND TIME):</t>
  </si>
  <si>
    <t>a. SAT duty officer (Family Name) + organisation</t>
  </si>
  <si>
    <t>Organisation:</t>
  </si>
  <si>
    <t>b. SAT platform   c. SAT provider</t>
  </si>
  <si>
    <t>Platform:</t>
  </si>
  <si>
    <t>Provider:</t>
  </si>
  <si>
    <t>d. Date (yymmmdd)  e. Acquisition time (UTC)</t>
  </si>
  <si>
    <t>Time:</t>
  </si>
  <si>
    <t>2. LOCATION OF THE DETECTION:</t>
  </si>
  <si>
    <t>a. Detection in waters of (Coastal State)</t>
  </si>
  <si>
    <t>b. Position of the detection:</t>
  </si>
  <si>
    <t>3. DESCRIPTION OF DETECTION:</t>
  </si>
  <si>
    <t>a. Confidence level:</t>
  </si>
  <si>
    <t>High</t>
  </si>
  <si>
    <t>Medium</t>
  </si>
  <si>
    <t>Low</t>
  </si>
  <si>
    <t>b. Length (km) d. Witdt (km)</t>
  </si>
  <si>
    <t>c. Detection surface area</t>
  </si>
  <si>
    <t>SATELITE DETECTION OF ALLEDGED DISCHARGE OF HARMFUL SUBSTANCES BY A SHIP UNDER ART.6(3) OF                  MARPOL 73/78</t>
  </si>
  <si>
    <t>4. SHIP INVOLVED:</t>
  </si>
  <si>
    <t>a. AIS data provider (organization/centre)</t>
  </si>
  <si>
    <t>b. Name</t>
  </si>
  <si>
    <t>c. Call Sign    d. Flag state</t>
  </si>
  <si>
    <t>f. Type of ship:</t>
  </si>
  <si>
    <t>g. Position (Lat/Long) at Acquisition Time</t>
  </si>
  <si>
    <t>h. Heading    i. Speed</t>
  </si>
  <si>
    <t>j. Ship destination and ETA</t>
  </si>
  <si>
    <t>Destination:</t>
  </si>
  <si>
    <t xml:space="preserve">ETA: </t>
  </si>
  <si>
    <t>k. Vessel IMO number</t>
  </si>
  <si>
    <t>SAT DETECTION OF ALLEGED DISCHARGE OF HARMFUL SUBSTANCES BY AN OFFSHORE INSTALLATION</t>
  </si>
  <si>
    <t>5. OFFSHORE INSTALLATION INVOLVED:</t>
  </si>
  <si>
    <t>6. REMARKS AND ADDITIONAL INFORMATION:</t>
  </si>
  <si>
    <t>:</t>
  </si>
  <si>
    <t>X</t>
  </si>
  <si>
    <t>POLLUTION OBSERVATION/DECTION REPORT ON POLLUTERS</t>
  </si>
  <si>
    <t>NAT</t>
  </si>
  <si>
    <t>PILOT</t>
  </si>
  <si>
    <t>Sunrise:</t>
  </si>
  <si>
    <t>OIL</t>
  </si>
  <si>
    <t>Y</t>
  </si>
  <si>
    <t>SCT</t>
  </si>
  <si>
    <t>BR</t>
  </si>
  <si>
    <t>Operator 1:</t>
  </si>
  <si>
    <t>Operator 2:</t>
  </si>
  <si>
    <t>Additional Crew 1:</t>
  </si>
  <si>
    <t>Additional Crew 2:</t>
  </si>
  <si>
    <t>STANDARD POLLUTION REPORTING FORMAT</t>
  </si>
  <si>
    <r>
      <t xml:space="preserve"> </t>
    </r>
    <r>
      <rPr>
        <b/>
        <sz val="10"/>
        <rFont val="Arial"/>
        <family val="2"/>
      </rPr>
      <t>HELCOM</t>
    </r>
  </si>
  <si>
    <r>
      <t xml:space="preserve"> </t>
    </r>
    <r>
      <rPr>
        <b/>
        <sz val="10"/>
        <rFont val="Arial"/>
        <family val="2"/>
      </rPr>
      <t>BONN</t>
    </r>
  </si>
  <si>
    <t xml:space="preserve"> NO POLLUTION DETECTED</t>
  </si>
  <si>
    <t>ROUTE / AREA</t>
  </si>
  <si>
    <t>AIRCRAFT REG.</t>
  </si>
  <si>
    <t>OPERATOR 1</t>
  </si>
  <si>
    <t>OPERATOR 2</t>
  </si>
  <si>
    <t>TOTAL TIME OVER SEA</t>
  </si>
  <si>
    <t>Area Code</t>
  </si>
  <si>
    <t>OILED AREA</t>
  </si>
  <si>
    <t>OIL APPEARANCE COVERAGE (PERCENTAGE -%)</t>
  </si>
  <si>
    <t>MIN VOLUME</t>
  </si>
  <si>
    <t>MAX VOLUME</t>
  </si>
  <si>
    <t>Combat</t>
  </si>
  <si>
    <t>LAT (north)</t>
  </si>
  <si>
    <r>
      <t>km</t>
    </r>
    <r>
      <rPr>
        <vertAlign val="superscript"/>
        <sz val="10"/>
        <rFont val="Arial"/>
        <family val="2"/>
      </rPr>
      <t>2</t>
    </r>
  </si>
  <si>
    <t>Oth.</t>
  </si>
  <si>
    <r>
      <t>m</t>
    </r>
    <r>
      <rPr>
        <vertAlign val="superscript"/>
        <sz val="10"/>
        <rFont val="Arial"/>
        <family val="2"/>
      </rPr>
      <t>3</t>
    </r>
  </si>
  <si>
    <t>POLLUTION TYPE</t>
  </si>
  <si>
    <t>DETECTION AND DOCUMENTATION</t>
  </si>
  <si>
    <t>SATELLITE CONFIRM.</t>
  </si>
  <si>
    <t>PHOTO</t>
  </si>
  <si>
    <t>FLIR</t>
  </si>
  <si>
    <t>VIS (NM)</t>
  </si>
  <si>
    <t>SEA STATE</t>
  </si>
  <si>
    <t>Mineral Oil</t>
  </si>
  <si>
    <t>Other pollut.</t>
  </si>
  <si>
    <t>Natural phen.</t>
  </si>
  <si>
    <t>Nothing found</t>
  </si>
  <si>
    <t>DEG</t>
  </si>
  <si>
    <t>TYPE</t>
  </si>
  <si>
    <t>BASE (FT)</t>
  </si>
  <si>
    <t>BONN AGREEMENT OIL APPEARANCE CODE</t>
  </si>
  <si>
    <t>OIL APPEARANCE   DESCRIPTION</t>
  </si>
  <si>
    <t>MIN</t>
  </si>
  <si>
    <t>MAX</t>
  </si>
  <si>
    <t>SKC</t>
  </si>
  <si>
    <t>HZ</t>
  </si>
  <si>
    <t>BKN</t>
  </si>
  <si>
    <t>FG</t>
  </si>
  <si>
    <t>OVC</t>
  </si>
  <si>
    <t>DZ</t>
  </si>
  <si>
    <t>RA</t>
  </si>
  <si>
    <t>TS</t>
  </si>
  <si>
    <t>SN</t>
  </si>
  <si>
    <t>CHEMICAL</t>
  </si>
  <si>
    <t>VEGETABLE OIL</t>
  </si>
  <si>
    <t>FISH OIL</t>
  </si>
  <si>
    <t>UNKNOWN</t>
  </si>
  <si>
    <t>OTHER</t>
  </si>
  <si>
    <t>REG</t>
  </si>
  <si>
    <t>EXER</t>
  </si>
  <si>
    <t>OPS</t>
  </si>
  <si>
    <t>RIG</t>
  </si>
  <si>
    <t>SHIP</t>
  </si>
  <si>
    <t>TDH</t>
  </si>
  <si>
    <t>CEPCO</t>
  </si>
  <si>
    <t>Wx</t>
  </si>
  <si>
    <t>deg</t>
  </si>
  <si>
    <t>rad</t>
  </si>
  <si>
    <t>length</t>
  </si>
  <si>
    <t xml:space="preserve">min </t>
  </si>
  <si>
    <t>sec</t>
  </si>
  <si>
    <t>UNK</t>
  </si>
  <si>
    <t>Operating unit</t>
  </si>
  <si>
    <t>Operator 1</t>
  </si>
  <si>
    <t>Operator 2</t>
  </si>
  <si>
    <t>Additional crew 1</t>
  </si>
  <si>
    <t>Additional crew 2</t>
  </si>
  <si>
    <t>_/_</t>
  </si>
  <si>
    <t>PAGE</t>
  </si>
  <si>
    <t>___/___</t>
  </si>
  <si>
    <t>PAGE ___/___</t>
  </si>
  <si>
    <t xml:space="preserve">Pilot: </t>
  </si>
  <si>
    <r>
      <t>m</t>
    </r>
    <r>
      <rPr>
        <vertAlign val="superscript"/>
        <sz val="9"/>
        <rFont val="Arial"/>
        <family val="0"/>
      </rPr>
      <t>3</t>
    </r>
    <r>
      <rPr>
        <sz val="9"/>
        <rFont val="Arial"/>
        <family val="2"/>
      </rPr>
      <t>/km</t>
    </r>
    <r>
      <rPr>
        <vertAlign val="superscript"/>
        <sz val="9"/>
        <rFont val="Arial"/>
        <family val="2"/>
      </rPr>
      <t>2</t>
    </r>
  </si>
  <si>
    <t>KTS</t>
  </si>
  <si>
    <t>OPR:</t>
  </si>
  <si>
    <t xml:space="preserve">  HELCOM</t>
  </si>
  <si>
    <t>BONN AGREEMENT</t>
  </si>
  <si>
    <t>STANDARD ALGAE OBSERVATION / DETECTION LOG</t>
  </si>
  <si>
    <t>CAPTAIN</t>
  </si>
  <si>
    <t>OPERATOR</t>
  </si>
  <si>
    <t>MONTH</t>
  </si>
  <si>
    <t>YEAR</t>
  </si>
  <si>
    <t>ROUTE/AREA</t>
  </si>
  <si>
    <t>TOTAL TIME OVER THE SEA</t>
  </si>
  <si>
    <t>TIME OVER THE SEA NIGHT</t>
  </si>
  <si>
    <t>AREA COVER %</t>
  </si>
  <si>
    <t>ALGAE COLOUR COVERAGE %</t>
  </si>
  <si>
    <t>LATITUDE                      NORTH</t>
  </si>
  <si>
    <t>LONGITUDE                EAST / WEST</t>
  </si>
  <si>
    <t>O</t>
  </si>
  <si>
    <t>WAVE HT</t>
  </si>
  <si>
    <t>SEA TEMP</t>
  </si>
  <si>
    <t>COLOUR / DESCRIPTION</t>
  </si>
  <si>
    <t>COLOURLESS</t>
  </si>
  <si>
    <t>YELLOW</t>
  </si>
  <si>
    <t>ORANGE</t>
  </si>
  <si>
    <t>RED</t>
  </si>
  <si>
    <t>GREEN</t>
  </si>
  <si>
    <t>BLUE</t>
  </si>
  <si>
    <t>BROWN</t>
  </si>
  <si>
    <t>ALGAE COLOUR / APPEARANCE TABLE</t>
  </si>
  <si>
    <r>
      <t>AREA COVER KM</t>
    </r>
    <r>
      <rPr>
        <vertAlign val="superscript"/>
        <sz val="9"/>
        <rFont val="Arial"/>
        <family val="0"/>
      </rPr>
      <t>2</t>
    </r>
  </si>
  <si>
    <t>TIME OVER THE SEA DAY</t>
  </si>
  <si>
    <r>
      <t xml:space="preserve">LENGTH </t>
    </r>
    <r>
      <rPr>
        <sz val="9"/>
        <rFont val="Arial"/>
        <family val="0"/>
      </rPr>
      <t>KM</t>
    </r>
  </si>
  <si>
    <r>
      <t xml:space="preserve">WIDTH </t>
    </r>
    <r>
      <rPr>
        <sz val="9"/>
        <rFont val="Arial"/>
        <family val="0"/>
      </rPr>
      <t>KM</t>
    </r>
  </si>
  <si>
    <t>ROYAL DANISH AIR FORCE</t>
  </si>
  <si>
    <t>In HELCOM</t>
  </si>
  <si>
    <t>Out HELCOM</t>
  </si>
  <si>
    <t>In BONN</t>
  </si>
  <si>
    <t>Out BONN</t>
  </si>
  <si>
    <t>S/N</t>
  </si>
  <si>
    <t>XXX</t>
  </si>
  <si>
    <t>TEST</t>
  </si>
  <si>
    <t>Additional crew 3</t>
  </si>
  <si>
    <t xml:space="preserve">/ Callsign:   </t>
  </si>
  <si>
    <t>DAY LEG 1</t>
  </si>
  <si>
    <t>DAY LEG 2</t>
  </si>
  <si>
    <t>DAY HELCOM 1</t>
  </si>
  <si>
    <t>LN&lt;TO</t>
  </si>
  <si>
    <t>TO&lt;LN</t>
  </si>
  <si>
    <t>Sunset:</t>
  </si>
  <si>
    <t>DAY LEG 3</t>
  </si>
  <si>
    <t>TO&lt;=SR LN&lt;=SS</t>
  </si>
  <si>
    <t>SR&lt;=TO LN&lt;=SS</t>
  </si>
  <si>
    <t>N of Polar Circle Summer (S)</t>
  </si>
  <si>
    <t>N of Polar Circle Winter (W)</t>
  </si>
  <si>
    <t>TOTAL leg 1:</t>
  </si>
  <si>
    <t>TOTAL leg 3:</t>
  </si>
  <si>
    <t>TOTAL leg  2:</t>
  </si>
  <si>
    <t>DAY HELCOM 2</t>
  </si>
  <si>
    <t>DAY BONN 2</t>
  </si>
  <si>
    <t>DAY BONN 1</t>
  </si>
  <si>
    <t>CO&lt;=SR CI&lt;=SS</t>
  </si>
  <si>
    <t>SR&lt;=CO CI&lt;=SS</t>
  </si>
  <si>
    <t>CO&lt;CI</t>
  </si>
  <si>
    <t>CI&lt;CO</t>
  </si>
  <si>
    <t>TOTAL HELCOM 1:</t>
  </si>
  <si>
    <t>TOTAL HELCOM 2:</t>
  </si>
  <si>
    <t>TOTAL BONN 1:</t>
  </si>
  <si>
    <t>Night</t>
  </si>
  <si>
    <t>Day</t>
  </si>
  <si>
    <t>Sierra</t>
  </si>
  <si>
    <t>Oscar</t>
  </si>
  <si>
    <t>Oscar Mike 1</t>
  </si>
  <si>
    <t>Oscar Mike 2</t>
  </si>
  <si>
    <t>Victor</t>
  </si>
  <si>
    <t>Victor Mike</t>
  </si>
  <si>
    <t>TOUR D´HORIZON</t>
  </si>
  <si>
    <t>Other Task</t>
  </si>
  <si>
    <t>FEW</t>
  </si>
  <si>
    <t>Signature of Aircraft Commander and Operator:</t>
  </si>
  <si>
    <t>LONG (east/west)</t>
  </si>
  <si>
    <r>
      <t>m</t>
    </r>
    <r>
      <rPr>
        <vertAlign val="superscript"/>
        <sz val="8"/>
        <rFont val="Arial"/>
        <family val="2"/>
      </rPr>
      <t>3</t>
    </r>
  </si>
  <si>
    <r>
      <t>km</t>
    </r>
    <r>
      <rPr>
        <vertAlign val="superscript"/>
        <sz val="8"/>
        <rFont val="Arial"/>
        <family val="2"/>
      </rPr>
      <t>2</t>
    </r>
  </si>
  <si>
    <t>YYY</t>
  </si>
  <si>
    <t>TEST1</t>
  </si>
  <si>
    <t>Jensen</t>
  </si>
  <si>
    <t>L. Jensen</t>
  </si>
  <si>
    <t>Insert Operating Unit</t>
  </si>
  <si>
    <t>INSERT REPORTING AUTHORITY</t>
  </si>
  <si>
    <t>Insert reporting state</t>
  </si>
  <si>
    <t>Insert Organization</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</si>
</sst>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dd\.mm\.yyyy"/>
    <numFmt numFmtId="179" formatCode="hhmm"/>
    <numFmt numFmtId="180" formatCode="0.000"/>
    <numFmt numFmtId="181" formatCode="0.0"/>
    <numFmt numFmtId="182" formatCode="hh\+mm"/>
    <numFmt numFmtId="183" formatCode="dd\.mm\.yyyy;@"/>
    <numFmt numFmtId="184" formatCode="hh:mm;&quot;&quot;"/>
    <numFmt numFmtId="185" formatCode="d\.m\.yyyy"/>
    <numFmt numFmtId="186" formatCode="0000"/>
    <numFmt numFmtId="187" formatCode="[h]:mm"/>
    <numFmt numFmtId="188" formatCode="yymmmdd"/>
    <numFmt numFmtId="189" formatCode="00000.00"/>
    <numFmt numFmtId="190" formatCode="00000.0"/>
    <numFmt numFmtId="191" formatCode="0000.0"/>
    <numFmt numFmtId="192" formatCode="00\°00.0\'"/>
    <numFmt numFmtId="193" formatCode="000\°"/>
    <numFmt numFmtId="194" formatCode="000000.00"/>
    <numFmt numFmtId="195" formatCode="00\°00\'00\'\'"/>
    <numFmt numFmtId="196" formatCode="0.00000"/>
    <numFmt numFmtId="197" formatCode="0.000000"/>
    <numFmt numFmtId="198" formatCode="h:mm;@"/>
    <numFmt numFmtId="199" formatCode="[hh]:mm"/>
    <numFmt numFmtId="200" formatCode="000"/>
    <numFmt numFmtId="201" formatCode="[$-40B]d\.\ mmmm&quot;ta &quot;yyyy"/>
    <numFmt numFmtId="202" formatCode="00000"/>
    <numFmt numFmtId="203" formatCode="[$-406]d\.\ mmmm\ yyyy"/>
    <numFmt numFmtId="204" formatCode="[$-F400]h:mm:ss\ AM/PM"/>
    <numFmt numFmtId="205" formatCode="hh:mm;@"/>
    <numFmt numFmtId="206" formatCode=";;;"/>
    <numFmt numFmtId="207" formatCode="dd\.mmm\.yyyy;@"/>
    <numFmt numFmtId="208" formatCode="ddmmmyyyy;@"/>
    <numFmt numFmtId="209" formatCode="ddmmmyyyy"/>
    <numFmt numFmtId="210" formatCode="dd\ mmm\ yyyy"/>
    <numFmt numFmtId="211" formatCode="000000"/>
    <numFmt numFmtId="212" formatCode="000,000"/>
    <numFmt numFmtId="213" formatCode="dd\ mmm\ yyyy;@"/>
  </numFmts>
  <fonts count="22">
    <font>
      <sz val="10"/>
      <name val="Arial"/>
      <family val="0"/>
    </font>
    <font>
      <b/>
      <sz val="12"/>
      <name val="Arial"/>
      <family val="2"/>
    </font>
    <font>
      <b/>
      <sz val="10"/>
      <name val="Arial"/>
      <family val="2"/>
    </font>
    <font>
      <sz val="9"/>
      <name val="Arial"/>
      <family val="2"/>
    </font>
    <font>
      <sz val="8"/>
      <name val="Arial"/>
      <family val="2"/>
    </font>
    <font>
      <b/>
      <sz val="8"/>
      <name val="Arial"/>
      <family val="2"/>
    </font>
    <font>
      <sz val="6"/>
      <name val="Arial"/>
      <family val="2"/>
    </font>
    <font>
      <u val="single"/>
      <sz val="10"/>
      <color indexed="12"/>
      <name val="Arial"/>
      <family val="0"/>
    </font>
    <font>
      <u val="single"/>
      <sz val="10"/>
      <color indexed="36"/>
      <name val="Arial"/>
      <family val="0"/>
    </font>
    <font>
      <sz val="12"/>
      <name val="Arial"/>
      <family val="2"/>
    </font>
    <font>
      <u val="single"/>
      <sz val="10"/>
      <name val="Arial"/>
      <family val="2"/>
    </font>
    <font>
      <vertAlign val="superscript"/>
      <sz val="10"/>
      <name val="Arial"/>
      <family val="2"/>
    </font>
    <font>
      <vertAlign val="superscript"/>
      <sz val="8"/>
      <name val="Arial"/>
      <family val="0"/>
    </font>
    <font>
      <i/>
      <sz val="8"/>
      <name val="Arial"/>
      <family val="2"/>
    </font>
    <font>
      <b/>
      <sz val="12"/>
      <color indexed="10"/>
      <name val="Arial"/>
      <family val="2"/>
    </font>
    <font>
      <vertAlign val="superscript"/>
      <sz val="9"/>
      <name val="Arial"/>
      <family val="0"/>
    </font>
    <font>
      <i/>
      <sz val="10"/>
      <color indexed="10"/>
      <name val="Arial"/>
      <family val="2"/>
    </font>
    <font>
      <b/>
      <sz val="8"/>
      <name val="Tahoma"/>
      <family val="2"/>
    </font>
    <font>
      <b/>
      <sz val="10"/>
      <color indexed="10"/>
      <name val="Arial"/>
      <family val="2"/>
    </font>
    <font>
      <b/>
      <i/>
      <sz val="8"/>
      <color indexed="10"/>
      <name val="Arial"/>
      <family val="2"/>
    </font>
    <font>
      <b/>
      <i/>
      <sz val="10"/>
      <color indexed="10"/>
      <name val="Arial"/>
      <family val="2"/>
    </font>
    <font>
      <i/>
      <sz val="8"/>
      <color indexed="10"/>
      <name val="Arial"/>
      <family val="2"/>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23"/>
        <bgColor indexed="64"/>
      </patternFill>
    </fill>
    <fill>
      <patternFill patternType="solid">
        <fgColor indexed="22"/>
        <bgColor indexed="64"/>
      </patternFill>
    </fill>
  </fills>
  <borders count="95">
    <border>
      <left/>
      <right/>
      <top/>
      <bottom/>
      <diagonal/>
    </border>
    <border>
      <left style="medium"/>
      <right>
        <color indexed="63"/>
      </right>
      <top style="medium"/>
      <bottom style="thin"/>
    </border>
    <border>
      <left style="medium"/>
      <right>
        <color indexed="63"/>
      </right>
      <top style="thin"/>
      <bottom style="thin"/>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medium"/>
      <top style="medium"/>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thin"/>
      <top style="medium"/>
      <bottom style="thin"/>
    </border>
    <border>
      <left>
        <color indexed="63"/>
      </left>
      <right style="thin"/>
      <top>
        <color indexed="63"/>
      </top>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medium"/>
      <bottom style="thin"/>
    </border>
    <border>
      <left style="thick"/>
      <right style="thick"/>
      <top style="thick"/>
      <bottom style="thick"/>
    </border>
    <border>
      <left>
        <color indexed="63"/>
      </left>
      <right>
        <color indexed="63"/>
      </right>
      <top>
        <color indexed="63"/>
      </top>
      <bottom style="thick"/>
    </border>
    <border>
      <left>
        <color indexed="63"/>
      </left>
      <right style="thick"/>
      <top>
        <color indexed="63"/>
      </top>
      <bottom>
        <color indexed="63"/>
      </bottom>
    </border>
    <border>
      <left>
        <color indexed="63"/>
      </left>
      <right>
        <color indexed="63"/>
      </right>
      <top style="thick"/>
      <bottom style="thick"/>
    </border>
    <border>
      <left>
        <color indexed="63"/>
      </left>
      <right>
        <color indexed="63"/>
      </right>
      <top style="thin"/>
      <bottom style="thick"/>
    </border>
    <border>
      <left style="thin"/>
      <right style="medium"/>
      <top style="medium"/>
      <bottom style="thin"/>
    </border>
    <border>
      <left>
        <color indexed="63"/>
      </left>
      <right style="thin"/>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style="medium"/>
      <top>
        <color indexed="63"/>
      </top>
      <bottom>
        <color indexed="63"/>
      </bottom>
    </border>
    <border>
      <left style="thin"/>
      <right style="medium"/>
      <top>
        <color indexed="63"/>
      </top>
      <bottom style="thin"/>
    </border>
    <border>
      <left style="medium"/>
      <right style="thin"/>
      <top style="medium"/>
      <bottom style="thin"/>
    </border>
    <border>
      <left style="thin"/>
      <right style="medium"/>
      <top style="thin"/>
      <bottom style="thin"/>
    </border>
    <border>
      <left style="thin"/>
      <right style="medium"/>
      <top style="thin"/>
      <bottom>
        <color indexed="63"/>
      </bottom>
    </border>
    <border>
      <left style="medium"/>
      <right>
        <color indexed="63"/>
      </right>
      <top style="medium"/>
      <bottom>
        <color indexed="63"/>
      </bottom>
    </border>
    <border>
      <left>
        <color indexed="63"/>
      </left>
      <right style="medium"/>
      <top>
        <color indexed="63"/>
      </top>
      <bottom style="medium"/>
    </border>
    <border>
      <left style="thin"/>
      <right>
        <color indexed="63"/>
      </right>
      <top>
        <color indexed="63"/>
      </top>
      <bottom style="medium"/>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style="medium"/>
      <top style="medium"/>
      <bottom>
        <color indexed="63"/>
      </bottom>
    </border>
    <border>
      <left style="medium"/>
      <right style="thin"/>
      <top style="thin"/>
      <bottom>
        <color indexed="63"/>
      </bottom>
    </border>
    <border>
      <left style="thick"/>
      <right>
        <color indexed="63"/>
      </right>
      <top style="thin"/>
      <bottom style="thin"/>
    </border>
    <border>
      <left style="thick"/>
      <right>
        <color indexed="63"/>
      </right>
      <top style="thin"/>
      <bottom style="thick"/>
    </border>
    <border>
      <left>
        <color indexed="63"/>
      </left>
      <right style="thin"/>
      <top style="thin"/>
      <bottom style="thick"/>
    </border>
    <border>
      <left style="thin"/>
      <right style="thick"/>
      <top style="thin"/>
      <bottom style="thin"/>
    </border>
    <border>
      <left style="thick"/>
      <right style="thin"/>
      <top style="thin"/>
      <bottom style="thin"/>
    </border>
    <border>
      <left>
        <color indexed="63"/>
      </left>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style="thick"/>
      <top style="thin"/>
      <bottom style="thick"/>
    </border>
    <border>
      <left style="thin"/>
      <right style="thin"/>
      <top>
        <color indexed="63"/>
      </top>
      <bottom style="thin"/>
    </border>
    <border>
      <left style="thin"/>
      <right style="thick"/>
      <top style="thin"/>
      <bottom style="thick"/>
    </border>
    <border>
      <left style="thick"/>
      <right>
        <color indexed="63"/>
      </right>
      <top>
        <color indexed="63"/>
      </top>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style="thin"/>
      <right>
        <color indexed="63"/>
      </right>
      <top style="thick"/>
      <bottom style="thin"/>
    </border>
    <border>
      <left>
        <color indexed="63"/>
      </left>
      <right>
        <color indexed="63"/>
      </right>
      <top style="thick"/>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color indexed="63"/>
      </right>
      <top>
        <color indexed="63"/>
      </top>
      <bottom style="thin"/>
    </border>
    <border>
      <left style="thin"/>
      <right style="thick"/>
      <top>
        <color indexed="63"/>
      </top>
      <bottom style="thin"/>
    </border>
    <border>
      <left style="thin"/>
      <right style="thick"/>
      <top style="thin"/>
      <bottom style="medium"/>
    </border>
    <border>
      <left style="thick"/>
      <right style="thin"/>
      <top style="thin"/>
      <bottom style="medium"/>
    </border>
    <border>
      <left style="double"/>
      <right style="thin"/>
      <top style="thick"/>
      <bottom style="thin"/>
    </border>
    <border>
      <left style="double"/>
      <right style="thin"/>
      <top style="thin"/>
      <bottom style="thin"/>
    </border>
    <border>
      <left style="double"/>
      <right style="thin"/>
      <top style="thin"/>
      <bottom style="medium"/>
    </border>
    <border>
      <left style="thick"/>
      <right style="thin"/>
      <top>
        <color indexed="63"/>
      </top>
      <bottom style="thin"/>
    </border>
    <border>
      <left style="double"/>
      <right style="thin"/>
      <top>
        <color indexed="63"/>
      </top>
      <bottom style="thin"/>
    </border>
    <border>
      <left style="thick"/>
      <right style="thin"/>
      <top style="thick"/>
      <bottom style="medium"/>
    </border>
    <border>
      <left style="thin"/>
      <right style="thin"/>
      <top style="thick"/>
      <bottom style="medium"/>
    </border>
    <border>
      <left style="thin"/>
      <right style="thick"/>
      <top style="thick"/>
      <bottom style="medium"/>
    </border>
    <border>
      <left style="double"/>
      <right style="thin"/>
      <top style="thin"/>
      <bottom style="thick"/>
    </border>
    <border>
      <left>
        <color indexed="63"/>
      </left>
      <right style="thick"/>
      <top style="medium"/>
      <bottom style="thin"/>
    </border>
    <border>
      <left style="thin"/>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dotted"/>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42">
    <xf numFmtId="0" fontId="0" fillId="0" borderId="0" xfId="0" applyAlignment="1">
      <alignment/>
    </xf>
    <xf numFmtId="0" fontId="0" fillId="0" borderId="0" xfId="0" applyFill="1" applyAlignment="1">
      <alignment/>
    </xf>
    <xf numFmtId="0" fontId="0" fillId="0" borderId="0" xfId="0" applyFill="1" applyAlignment="1" applyProtection="1">
      <alignment horizontal="center"/>
      <protection/>
    </xf>
    <xf numFmtId="0" fontId="0" fillId="0" borderId="0" xfId="0" applyFill="1" applyAlignment="1" applyProtection="1">
      <alignment/>
      <protection/>
    </xf>
    <xf numFmtId="0" fontId="0" fillId="0" borderId="1" xfId="0" applyFill="1" applyBorder="1" applyAlignment="1" applyProtection="1">
      <alignment/>
      <protection/>
    </xf>
    <xf numFmtId="0" fontId="0" fillId="0" borderId="0"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horizontal="right"/>
      <protection/>
    </xf>
    <xf numFmtId="0" fontId="0" fillId="0" borderId="0" xfId="0" applyFill="1" applyBorder="1" applyAlignment="1" applyProtection="1">
      <alignment horizontal="left"/>
      <protection/>
    </xf>
    <xf numFmtId="0" fontId="0" fillId="0" borderId="5" xfId="0" applyFill="1" applyBorder="1" applyAlignment="1" applyProtection="1">
      <alignment/>
      <protection/>
    </xf>
    <xf numFmtId="20"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center"/>
      <protection/>
    </xf>
    <xf numFmtId="0" fontId="0" fillId="0" borderId="6" xfId="0" applyFill="1" applyBorder="1" applyAlignment="1" applyProtection="1">
      <alignment horizontal="right"/>
      <protection/>
    </xf>
    <xf numFmtId="0" fontId="0" fillId="0" borderId="7" xfId="0" applyFill="1" applyBorder="1" applyAlignment="1" applyProtection="1">
      <alignment/>
      <protection/>
    </xf>
    <xf numFmtId="0" fontId="0" fillId="0" borderId="5" xfId="0" applyFill="1" applyBorder="1" applyAlignment="1" applyProtection="1">
      <alignment/>
      <protection/>
    </xf>
    <xf numFmtId="0" fontId="0" fillId="0" borderId="5" xfId="0" applyFill="1" applyBorder="1" applyAlignment="1" applyProtection="1">
      <alignment horizontal="right"/>
      <protection/>
    </xf>
    <xf numFmtId="0" fontId="0" fillId="0" borderId="4" xfId="0" applyFill="1" applyBorder="1" applyAlignment="1" applyProtection="1">
      <alignment horizontal="center"/>
      <protection/>
    </xf>
    <xf numFmtId="0" fontId="0" fillId="0" borderId="0" xfId="0" applyAlignment="1" applyProtection="1">
      <alignment/>
      <protection/>
    </xf>
    <xf numFmtId="0" fontId="0" fillId="0" borderId="0" xfId="0" applyAlignment="1">
      <alignment horizontal="left"/>
    </xf>
    <xf numFmtId="20" fontId="0" fillId="0" borderId="4" xfId="0" applyNumberFormat="1" applyFill="1" applyBorder="1" applyAlignment="1" applyProtection="1">
      <alignment horizontal="right"/>
      <protection/>
    </xf>
    <xf numFmtId="0" fontId="0" fillId="0" borderId="8" xfId="0" applyFill="1" applyBorder="1" applyAlignment="1" applyProtection="1">
      <alignment horizontal="right"/>
      <protection/>
    </xf>
    <xf numFmtId="0" fontId="0" fillId="0" borderId="0" xfId="0" applyFill="1" applyBorder="1" applyAlignment="1" applyProtection="1">
      <alignment horizontal="right"/>
      <protection/>
    </xf>
    <xf numFmtId="20" fontId="0" fillId="0" borderId="0" xfId="0" applyNumberFormat="1" applyFill="1" applyBorder="1" applyAlignment="1" applyProtection="1">
      <alignment horizontal="right"/>
      <protection/>
    </xf>
    <xf numFmtId="0" fontId="0" fillId="0" borderId="8" xfId="0" applyFill="1" applyBorder="1" applyAlignment="1" applyProtection="1">
      <alignment horizontal="center"/>
      <protection/>
    </xf>
    <xf numFmtId="0" fontId="0" fillId="0" borderId="9" xfId="0" applyFill="1" applyBorder="1" applyAlignment="1" applyProtection="1">
      <alignment horizontal="center"/>
      <protection/>
    </xf>
    <xf numFmtId="0" fontId="0" fillId="0" borderId="4" xfId="0" applyFill="1" applyBorder="1" applyAlignment="1" applyProtection="1">
      <alignment/>
      <protection/>
    </xf>
    <xf numFmtId="0" fontId="0" fillId="0" borderId="10" xfId="0" applyFill="1" applyBorder="1" applyAlignment="1" applyProtection="1">
      <alignment/>
      <protection/>
    </xf>
    <xf numFmtId="0" fontId="0" fillId="0" borderId="11" xfId="0" applyFill="1" applyBorder="1" applyAlignment="1" applyProtection="1">
      <alignment horizontal="right"/>
      <protection/>
    </xf>
    <xf numFmtId="0" fontId="3" fillId="0" borderId="12" xfId="0" applyFont="1" applyFill="1" applyBorder="1" applyAlignment="1" applyProtection="1">
      <alignment horizontal="center" vertical="center"/>
      <protection/>
    </xf>
    <xf numFmtId="0" fontId="0" fillId="0" borderId="13" xfId="0" applyBorder="1" applyAlignment="1">
      <alignment/>
    </xf>
    <xf numFmtId="20" fontId="2" fillId="0" borderId="0" xfId="0" applyNumberFormat="1" applyFont="1" applyFill="1" applyBorder="1" applyAlignment="1" applyProtection="1">
      <alignment horizontal="left"/>
      <protection/>
    </xf>
    <xf numFmtId="20" fontId="2" fillId="0" borderId="3" xfId="0" applyNumberFormat="1" applyFont="1" applyFill="1" applyBorder="1" applyAlignment="1" applyProtection="1">
      <alignment horizontal="left"/>
      <protection/>
    </xf>
    <xf numFmtId="0" fontId="0" fillId="0" borderId="14" xfId="0" applyFill="1" applyBorder="1" applyAlignment="1" applyProtection="1">
      <alignment/>
      <protection/>
    </xf>
    <xf numFmtId="0" fontId="2" fillId="0" borderId="0" xfId="0" applyFont="1" applyAlignment="1">
      <alignment/>
    </xf>
    <xf numFmtId="0" fontId="0" fillId="0" borderId="0" xfId="0" applyAlignment="1" applyProtection="1">
      <alignment horizontal="left"/>
      <protection/>
    </xf>
    <xf numFmtId="0" fontId="0" fillId="0" borderId="0" xfId="0" applyAlignment="1" applyProtection="1">
      <alignment horizontal="center"/>
      <protection/>
    </xf>
    <xf numFmtId="0" fontId="0" fillId="0" borderId="15" xfId="0" applyFill="1" applyBorder="1" applyAlignment="1" applyProtection="1">
      <alignment horizontal="right"/>
      <protection/>
    </xf>
    <xf numFmtId="49" fontId="0" fillId="0" borderId="0" xfId="0" applyNumberFormat="1" applyFill="1" applyBorder="1" applyAlignment="1" applyProtection="1">
      <alignment/>
      <protection locked="0"/>
    </xf>
    <xf numFmtId="0" fontId="0" fillId="0" borderId="0" xfId="0" applyNumberFormat="1" applyAlignment="1">
      <alignment/>
    </xf>
    <xf numFmtId="0" fontId="0" fillId="0" borderId="0" xfId="0" applyFill="1" applyBorder="1" applyAlignment="1">
      <alignment/>
    </xf>
    <xf numFmtId="0" fontId="0" fillId="0" borderId="16" xfId="0" applyFill="1" applyBorder="1" applyAlignment="1" applyProtection="1">
      <alignment horizontal="center"/>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Font="1" applyAlignment="1">
      <alignment horizontal="left"/>
    </xf>
    <xf numFmtId="0" fontId="2" fillId="0" borderId="0" xfId="0" applyFont="1" applyFill="1" applyAlignment="1">
      <alignment horizontal="center"/>
    </xf>
    <xf numFmtId="0" fontId="2" fillId="0" borderId="17" xfId="0" applyFont="1" applyFill="1" applyBorder="1" applyAlignment="1" applyProtection="1">
      <alignment/>
      <protection locked="0"/>
    </xf>
    <xf numFmtId="179" fontId="2" fillId="0" borderId="15" xfId="0" applyNumberFormat="1" applyFont="1" applyFill="1" applyBorder="1" applyAlignment="1" applyProtection="1">
      <alignment horizontal="left"/>
      <protection locked="0"/>
    </xf>
    <xf numFmtId="179" fontId="2" fillId="0" borderId="0" xfId="0" applyNumberFormat="1" applyFont="1" applyFill="1" applyBorder="1" applyAlignment="1" applyProtection="1">
      <alignment horizontal="left"/>
      <protection locked="0"/>
    </xf>
    <xf numFmtId="20" fontId="2" fillId="0" borderId="4" xfId="0" applyNumberFormat="1" applyFont="1" applyFill="1" applyBorder="1" applyAlignment="1" applyProtection="1">
      <alignment/>
      <protection/>
    </xf>
    <xf numFmtId="20" fontId="2" fillId="0" borderId="0" xfId="0" applyNumberFormat="1" applyFont="1" applyFill="1" applyBorder="1" applyAlignment="1" applyProtection="1">
      <alignment horizontal="center"/>
      <protection locked="0"/>
    </xf>
    <xf numFmtId="20" fontId="2" fillId="0" borderId="3" xfId="0" applyNumberFormat="1" applyFont="1" applyFill="1" applyBorder="1" applyAlignment="1" applyProtection="1">
      <alignment horizontal="center"/>
      <protection/>
    </xf>
    <xf numFmtId="20" fontId="2" fillId="0" borderId="16" xfId="0" applyNumberFormat="1" applyFont="1" applyFill="1" applyBorder="1" applyAlignment="1" applyProtection="1">
      <alignment horizontal="center"/>
      <protection/>
    </xf>
    <xf numFmtId="49" fontId="2" fillId="0" borderId="18" xfId="0" applyNumberFormat="1" applyFont="1" applyFill="1" applyBorder="1" applyAlignment="1" applyProtection="1">
      <alignment horizontal="center"/>
      <protection locked="0"/>
    </xf>
    <xf numFmtId="49" fontId="2" fillId="0" borderId="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pplyProtection="1">
      <alignment horizontal="left"/>
      <protection/>
    </xf>
    <xf numFmtId="0" fontId="0" fillId="0" borderId="15" xfId="0" applyFill="1" applyBorder="1" applyAlignment="1" applyProtection="1">
      <alignment horizontal="left"/>
      <protection/>
    </xf>
    <xf numFmtId="0" fontId="0" fillId="0" borderId="0" xfId="0" applyBorder="1" applyAlignment="1">
      <alignment/>
    </xf>
    <xf numFmtId="0" fontId="2" fillId="0" borderId="4" xfId="0" applyFont="1" applyFill="1" applyBorder="1" applyAlignment="1" applyProtection="1">
      <alignment horizontal="right"/>
      <protection/>
    </xf>
    <xf numFmtId="0" fontId="2" fillId="0" borderId="4" xfId="0" applyFont="1" applyFill="1" applyBorder="1" applyAlignment="1" applyProtection="1">
      <alignment horizontal="center"/>
      <protection/>
    </xf>
    <xf numFmtId="0" fontId="0" fillId="0" borderId="0" xfId="0" applyAlignment="1">
      <alignment horizontal="center"/>
    </xf>
    <xf numFmtId="0" fontId="4" fillId="0" borderId="15" xfId="0"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0" fontId="0" fillId="0" borderId="0" xfId="0" applyAlignment="1" quotePrefix="1">
      <alignment/>
    </xf>
    <xf numFmtId="0" fontId="2" fillId="0" borderId="21" xfId="0" applyFont="1" applyFill="1" applyBorder="1" applyAlignment="1" applyProtection="1">
      <alignment horizontal="center"/>
      <protection/>
    </xf>
    <xf numFmtId="20" fontId="2" fillId="0" borderId="4" xfId="0" applyNumberFormat="1" applyFont="1" applyFill="1" applyBorder="1" applyAlignment="1" applyProtection="1">
      <alignment horizontal="center"/>
      <protection/>
    </xf>
    <xf numFmtId="20" fontId="2" fillId="0" borderId="22" xfId="0" applyNumberFormat="1" applyFont="1" applyFill="1" applyBorder="1" applyAlignment="1" applyProtection="1">
      <alignment/>
      <protection/>
    </xf>
    <xf numFmtId="20" fontId="2" fillId="0" borderId="0" xfId="0" applyNumberFormat="1" applyFont="1" applyBorder="1" applyAlignment="1" applyProtection="1">
      <alignment horizontal="center"/>
      <protection/>
    </xf>
    <xf numFmtId="20" fontId="0" fillId="0" borderId="0" xfId="0" applyNumberFormat="1" applyAlignment="1">
      <alignment horizontal="center"/>
    </xf>
    <xf numFmtId="20" fontId="0" fillId="0" borderId="0" xfId="0" applyNumberFormat="1" applyFill="1" applyAlignment="1" applyProtection="1">
      <alignment horizontal="center"/>
      <protection/>
    </xf>
    <xf numFmtId="0" fontId="4" fillId="2" borderId="0" xfId="0" applyFont="1" applyFill="1" applyAlignment="1">
      <alignment horizontal="center"/>
    </xf>
    <xf numFmtId="0" fontId="4" fillId="2" borderId="0" xfId="0" applyFont="1" applyFill="1" applyAlignment="1">
      <alignment/>
    </xf>
    <xf numFmtId="0" fontId="4" fillId="2" borderId="23" xfId="0" applyFont="1" applyFill="1" applyBorder="1" applyAlignment="1">
      <alignment/>
    </xf>
    <xf numFmtId="0" fontId="4" fillId="2" borderId="0" xfId="0" applyFont="1" applyFill="1" applyAlignment="1">
      <alignment/>
    </xf>
    <xf numFmtId="0" fontId="4" fillId="2" borderId="0" xfId="0" applyNumberFormat="1" applyFont="1" applyFill="1" applyAlignment="1">
      <alignment/>
    </xf>
    <xf numFmtId="0" fontId="4" fillId="2" borderId="0" xfId="0" applyFont="1" applyFill="1" applyAlignment="1">
      <alignment horizontal="left"/>
    </xf>
    <xf numFmtId="20" fontId="4" fillId="2" borderId="0" xfId="0" applyNumberFormat="1" applyFont="1" applyFill="1" applyAlignment="1">
      <alignment/>
    </xf>
    <xf numFmtId="0" fontId="4" fillId="2" borderId="24" xfId="0" applyFont="1" applyFill="1" applyBorder="1" applyAlignment="1">
      <alignment/>
    </xf>
    <xf numFmtId="0" fontId="4" fillId="2" borderId="25" xfId="0" applyFont="1" applyFill="1" applyBorder="1" applyAlignment="1">
      <alignment/>
    </xf>
    <xf numFmtId="0" fontId="4" fillId="2" borderId="26" xfId="0" applyFont="1" applyFill="1" applyBorder="1" applyAlignment="1">
      <alignment/>
    </xf>
    <xf numFmtId="0" fontId="4" fillId="2" borderId="5" xfId="0" applyFont="1" applyFill="1" applyBorder="1" applyAlignment="1">
      <alignment/>
    </xf>
    <xf numFmtId="0" fontId="4" fillId="2" borderId="27" xfId="0" applyFont="1" applyFill="1" applyBorder="1" applyAlignment="1">
      <alignment/>
    </xf>
    <xf numFmtId="0" fontId="4" fillId="2" borderId="0" xfId="0" applyFont="1" applyFill="1" applyBorder="1" applyAlignment="1">
      <alignment/>
    </xf>
    <xf numFmtId="0" fontId="4" fillId="2" borderId="28" xfId="0" applyFont="1" applyFill="1" applyBorder="1" applyAlignment="1">
      <alignment/>
    </xf>
    <xf numFmtId="0" fontId="4" fillId="2" borderId="6" xfId="0" applyFont="1" applyFill="1" applyBorder="1" applyAlignment="1">
      <alignment/>
    </xf>
    <xf numFmtId="0" fontId="4" fillId="2" borderId="4" xfId="0" applyFont="1" applyFill="1" applyBorder="1" applyAlignment="1">
      <alignment/>
    </xf>
    <xf numFmtId="0" fontId="4" fillId="2" borderId="4" xfId="0" applyFont="1" applyFill="1" applyBorder="1" applyAlignment="1">
      <alignment horizontal="left"/>
    </xf>
    <xf numFmtId="0" fontId="4" fillId="2" borderId="22" xfId="0" applyFont="1" applyFill="1" applyBorder="1" applyAlignment="1">
      <alignment/>
    </xf>
    <xf numFmtId="0" fontId="4" fillId="2" borderId="0" xfId="0" applyFont="1" applyFill="1" applyBorder="1" applyAlignment="1">
      <alignment horizontal="center"/>
    </xf>
    <xf numFmtId="0" fontId="2" fillId="2" borderId="0" xfId="0" applyFont="1" applyFill="1" applyAlignment="1">
      <alignment/>
    </xf>
    <xf numFmtId="0" fontId="13" fillId="2" borderId="29" xfId="0" applyFont="1" applyFill="1" applyBorder="1" applyAlignment="1">
      <alignment horizontal="left"/>
    </xf>
    <xf numFmtId="0" fontId="13" fillId="2" borderId="29" xfId="0" applyFont="1" applyFill="1" applyBorder="1" applyAlignment="1">
      <alignment/>
    </xf>
    <xf numFmtId="0" fontId="4" fillId="2" borderId="29" xfId="0" applyFont="1" applyFill="1" applyBorder="1" applyAlignment="1">
      <alignment/>
    </xf>
    <xf numFmtId="0" fontId="13" fillId="2" borderId="23" xfId="0" applyFont="1" applyFill="1" applyBorder="1" applyAlignment="1">
      <alignment horizontal="center"/>
    </xf>
    <xf numFmtId="0" fontId="2" fillId="0" borderId="4" xfId="0" applyFont="1" applyFill="1" applyBorder="1" applyAlignment="1" applyProtection="1" quotePrefix="1">
      <alignment horizontal="center"/>
      <protection/>
    </xf>
    <xf numFmtId="0" fontId="4" fillId="2" borderId="0" xfId="0" applyFont="1" applyFill="1" applyAlignment="1" quotePrefix="1">
      <alignment/>
    </xf>
    <xf numFmtId="0" fontId="4" fillId="2" borderId="0" xfId="0" applyFont="1" applyFill="1" applyAlignment="1" quotePrefix="1">
      <alignment/>
    </xf>
    <xf numFmtId="0" fontId="5" fillId="2" borderId="23" xfId="0" applyFont="1" applyFill="1" applyBorder="1" applyAlignment="1">
      <alignment horizontal="center"/>
    </xf>
    <xf numFmtId="0" fontId="4" fillId="2" borderId="0" xfId="0" applyFont="1" applyFill="1" applyAlignment="1" applyProtection="1">
      <alignment/>
      <protection locked="0"/>
    </xf>
    <xf numFmtId="0" fontId="5" fillId="2" borderId="23" xfId="0" applyFont="1" applyFill="1" applyBorder="1" applyAlignment="1" applyProtection="1">
      <alignment horizontal="center"/>
      <protection locked="0"/>
    </xf>
    <xf numFmtId="20" fontId="2" fillId="0" borderId="10" xfId="0" applyNumberFormat="1" applyFont="1" applyFill="1" applyBorder="1" applyAlignment="1" applyProtection="1">
      <alignment horizontal="left"/>
      <protection/>
    </xf>
    <xf numFmtId="0" fontId="4" fillId="2" borderId="0" xfId="0" applyFont="1" applyFill="1" applyAlignment="1" applyProtection="1">
      <alignment/>
      <protection/>
    </xf>
    <xf numFmtId="0" fontId="0" fillId="0" borderId="0" xfId="0" applyBorder="1" applyAlignment="1">
      <alignment/>
    </xf>
    <xf numFmtId="0" fontId="0" fillId="0" borderId="0" xfId="0" applyFont="1" applyFill="1" applyBorder="1" applyAlignment="1" applyProtection="1">
      <alignment/>
      <protection locked="0"/>
    </xf>
    <xf numFmtId="0" fontId="0" fillId="0" borderId="0" xfId="0" applyBorder="1" applyAlignment="1" applyProtection="1">
      <alignment/>
      <protection/>
    </xf>
    <xf numFmtId="0" fontId="2" fillId="0" borderId="0" xfId="0" applyFont="1" applyBorder="1" applyAlignment="1" applyProtection="1">
      <alignment/>
      <protection/>
    </xf>
    <xf numFmtId="0" fontId="0" fillId="2" borderId="0" xfId="0" applyFill="1" applyBorder="1" applyAlignment="1" applyProtection="1">
      <alignment/>
      <protection/>
    </xf>
    <xf numFmtId="0" fontId="0" fillId="2" borderId="0" xfId="0" applyFill="1" applyBorder="1" applyAlignment="1">
      <alignment/>
    </xf>
    <xf numFmtId="0" fontId="0" fillId="2" borderId="0" xfId="0" applyFill="1" applyBorder="1" applyAlignment="1" applyProtection="1">
      <alignment vertical="center" wrapText="1"/>
      <protection/>
    </xf>
    <xf numFmtId="0" fontId="2" fillId="2" borderId="0" xfId="0" applyFont="1" applyFill="1" applyBorder="1" applyAlignment="1" applyProtection="1">
      <alignment/>
      <protection/>
    </xf>
    <xf numFmtId="0" fontId="0" fillId="2" borderId="0" xfId="0" applyFill="1" applyBorder="1" applyAlignment="1" applyProtection="1">
      <alignment/>
      <protection/>
    </xf>
    <xf numFmtId="192" fontId="9" fillId="2" borderId="0" xfId="0" applyNumberFormat="1" applyFont="1" applyFill="1" applyBorder="1" applyAlignment="1" applyProtection="1">
      <alignment horizontal="left" vertical="top"/>
      <protection/>
    </xf>
    <xf numFmtId="0" fontId="4" fillId="2" borderId="0" xfId="0" applyFont="1" applyFill="1" applyAlignment="1" applyProtection="1">
      <alignment horizontal="center"/>
      <protection/>
    </xf>
    <xf numFmtId="0" fontId="4" fillId="2" borderId="25" xfId="0" applyFont="1" applyFill="1" applyBorder="1" applyAlignment="1" applyProtection="1">
      <alignment/>
      <protection/>
    </xf>
    <xf numFmtId="0" fontId="4" fillId="2" borderId="26" xfId="0" applyFont="1" applyFill="1" applyBorder="1" applyAlignment="1" applyProtection="1">
      <alignment/>
      <protection/>
    </xf>
    <xf numFmtId="0" fontId="5" fillId="2" borderId="23" xfId="0" applyFont="1" applyFill="1" applyBorder="1" applyAlignment="1" applyProtection="1">
      <alignment horizontal="center"/>
      <protection/>
    </xf>
    <xf numFmtId="0" fontId="4" fillId="2" borderId="0" xfId="0" applyFont="1" applyFill="1" applyBorder="1" applyAlignment="1" applyProtection="1">
      <alignment/>
      <protection/>
    </xf>
    <xf numFmtId="0" fontId="4" fillId="2" borderId="28" xfId="0" applyFont="1" applyFill="1" applyBorder="1" applyAlignment="1" applyProtection="1">
      <alignment/>
      <protection/>
    </xf>
    <xf numFmtId="0" fontId="4" fillId="2" borderId="4" xfId="0" applyFont="1" applyFill="1" applyBorder="1" applyAlignment="1" applyProtection="1">
      <alignment/>
      <protection/>
    </xf>
    <xf numFmtId="0" fontId="4" fillId="2" borderId="4" xfId="0" applyFont="1" applyFill="1" applyBorder="1" applyAlignment="1" applyProtection="1">
      <alignment horizontal="left"/>
      <protection/>
    </xf>
    <xf numFmtId="0" fontId="4" fillId="2" borderId="22" xfId="0" applyFont="1" applyFill="1" applyBorder="1" applyAlignment="1" applyProtection="1">
      <alignment/>
      <protection/>
    </xf>
    <xf numFmtId="0" fontId="4" fillId="2" borderId="0" xfId="0" applyFont="1" applyFill="1" applyAlignment="1" applyProtection="1">
      <alignment/>
      <protection/>
    </xf>
    <xf numFmtId="0" fontId="4" fillId="2" borderId="0" xfId="0" applyNumberFormat="1" applyFont="1" applyFill="1" applyAlignment="1" applyProtection="1">
      <alignment/>
      <protection/>
    </xf>
    <xf numFmtId="0" fontId="4" fillId="2" borderId="0" xfId="0" applyFont="1" applyFill="1" applyAlignment="1" applyProtection="1">
      <alignment horizontal="left"/>
      <protection/>
    </xf>
    <xf numFmtId="20" fontId="4" fillId="2" borderId="0" xfId="0" applyNumberFormat="1" applyFont="1" applyFill="1" applyAlignment="1" applyProtection="1">
      <alignment/>
      <protection/>
    </xf>
    <xf numFmtId="0" fontId="13" fillId="2" borderId="23" xfId="0" applyFont="1" applyFill="1" applyBorder="1" applyAlignment="1" applyProtection="1">
      <alignment horizontal="center"/>
      <protection/>
    </xf>
    <xf numFmtId="0" fontId="13" fillId="2" borderId="29" xfId="0" applyFont="1" applyFill="1" applyBorder="1" applyAlignment="1" applyProtection="1">
      <alignment/>
      <protection/>
    </xf>
    <xf numFmtId="0" fontId="4" fillId="2" borderId="0" xfId="0" applyFont="1" applyFill="1" applyBorder="1" applyAlignment="1" applyProtection="1">
      <alignment horizontal="center"/>
      <protection/>
    </xf>
    <xf numFmtId="0" fontId="4" fillId="2" borderId="27" xfId="0" applyFont="1" applyFill="1" applyBorder="1" applyAlignment="1" applyProtection="1">
      <alignment/>
      <protection/>
    </xf>
    <xf numFmtId="0" fontId="4" fillId="2" borderId="23" xfId="0" applyFont="1" applyFill="1" applyBorder="1" applyAlignment="1" applyProtection="1">
      <alignment/>
      <protection/>
    </xf>
    <xf numFmtId="14" fontId="0" fillId="0" borderId="30" xfId="0" applyNumberFormat="1" applyFill="1" applyBorder="1" applyAlignment="1" applyProtection="1">
      <alignment horizontal="left"/>
      <protection/>
    </xf>
    <xf numFmtId="20" fontId="0" fillId="2" borderId="0" xfId="0" applyNumberFormat="1" applyFill="1" applyBorder="1" applyAlignment="1">
      <alignment/>
    </xf>
    <xf numFmtId="0" fontId="4" fillId="3" borderId="30" xfId="0" applyNumberFormat="1" applyFont="1" applyFill="1" applyBorder="1" applyAlignment="1" applyProtection="1">
      <alignment/>
      <protection/>
    </xf>
    <xf numFmtId="0" fontId="0" fillId="3" borderId="31" xfId="0" applyFill="1" applyBorder="1" applyAlignment="1" applyProtection="1">
      <alignment horizontal="center"/>
      <protection locked="0"/>
    </xf>
    <xf numFmtId="0" fontId="0" fillId="2" borderId="32" xfId="0" applyFill="1" applyBorder="1" applyAlignment="1" applyProtection="1">
      <alignment/>
      <protection/>
    </xf>
    <xf numFmtId="0" fontId="0" fillId="2" borderId="33" xfId="0" applyFill="1" applyBorder="1" applyAlignment="1" applyProtection="1">
      <alignment/>
      <protection/>
    </xf>
    <xf numFmtId="0" fontId="0" fillId="2" borderId="34" xfId="0" applyFill="1" applyBorder="1" applyAlignment="1" applyProtection="1">
      <alignment/>
      <protection/>
    </xf>
    <xf numFmtId="0" fontId="4" fillId="3" borderId="32" xfId="0" applyNumberFormat="1" applyFont="1" applyFill="1" applyBorder="1" applyAlignment="1" applyProtection="1">
      <alignment/>
      <protection/>
    </xf>
    <xf numFmtId="0" fontId="4" fillId="3" borderId="20" xfId="0" applyNumberFormat="1" applyFont="1" applyFill="1" applyBorder="1" applyAlignment="1" applyProtection="1">
      <alignment/>
      <protection/>
    </xf>
    <xf numFmtId="0" fontId="4" fillId="3" borderId="0" xfId="0" applyNumberFormat="1" applyFont="1" applyFill="1" applyBorder="1" applyAlignment="1" applyProtection="1">
      <alignment/>
      <protection/>
    </xf>
    <xf numFmtId="0" fontId="4" fillId="3" borderId="4" xfId="0" applyNumberFormat="1" applyFont="1" applyFill="1" applyBorder="1" applyAlignment="1" applyProtection="1">
      <alignment/>
      <protection/>
    </xf>
    <xf numFmtId="0" fontId="4" fillId="3" borderId="35" xfId="0" applyNumberFormat="1" applyFont="1" applyFill="1" applyBorder="1" applyAlignment="1" applyProtection="1">
      <alignment/>
      <protection/>
    </xf>
    <xf numFmtId="0" fontId="1" fillId="0" borderId="0" xfId="0" applyFont="1" applyFill="1" applyAlignment="1" applyProtection="1">
      <alignment vertical="center"/>
      <protection locked="0"/>
    </xf>
    <xf numFmtId="0" fontId="1" fillId="0" borderId="11" xfId="0" applyFont="1" applyFill="1" applyBorder="1" applyAlignment="1" applyProtection="1">
      <alignment vertical="center"/>
      <protection locked="0"/>
    </xf>
    <xf numFmtId="49" fontId="13" fillId="2" borderId="0" xfId="0" applyNumberFormat="1" applyFont="1" applyFill="1" applyBorder="1" applyAlignment="1">
      <alignment/>
    </xf>
    <xf numFmtId="0" fontId="13" fillId="2" borderId="0" xfId="0" applyFont="1" applyFill="1" applyBorder="1" applyAlignment="1">
      <alignment/>
    </xf>
    <xf numFmtId="1" fontId="4" fillId="2" borderId="0" xfId="0" applyNumberFormat="1" applyFont="1" applyFill="1" applyAlignment="1">
      <alignment/>
    </xf>
    <xf numFmtId="0" fontId="3" fillId="2" borderId="0" xfId="0" applyFont="1" applyFill="1" applyBorder="1" applyAlignment="1">
      <alignment/>
    </xf>
    <xf numFmtId="0" fontId="3" fillId="0" borderId="0" xfId="0" applyFont="1" applyBorder="1" applyAlignment="1">
      <alignment/>
    </xf>
    <xf numFmtId="0" fontId="3" fillId="2" borderId="31" xfId="0" applyFont="1" applyFill="1" applyBorder="1" applyAlignment="1">
      <alignment/>
    </xf>
    <xf numFmtId="0" fontId="3" fillId="2" borderId="12" xfId="0" applyFont="1" applyFill="1" applyBorder="1" applyAlignment="1">
      <alignment/>
    </xf>
    <xf numFmtId="0" fontId="3" fillId="2" borderId="36" xfId="0" applyFont="1" applyFill="1" applyBorder="1" applyAlignment="1">
      <alignment/>
    </xf>
    <xf numFmtId="0" fontId="15" fillId="2" borderId="17" xfId="0" applyFont="1" applyFill="1" applyBorder="1" applyAlignment="1">
      <alignment/>
    </xf>
    <xf numFmtId="0" fontId="15" fillId="2" borderId="37" xfId="0" applyFont="1" applyFill="1" applyBorder="1" applyAlignment="1">
      <alignment/>
    </xf>
    <xf numFmtId="0" fontId="3" fillId="2" borderId="38" xfId="0" applyFont="1" applyFill="1" applyBorder="1" applyAlignment="1" applyProtection="1">
      <alignment/>
      <protection locked="0"/>
    </xf>
    <xf numFmtId="0" fontId="3" fillId="2" borderId="27" xfId="0" applyFont="1" applyFill="1" applyBorder="1" applyAlignment="1" applyProtection="1">
      <alignment/>
      <protection locked="0"/>
    </xf>
    <xf numFmtId="0" fontId="3" fillId="2" borderId="27" xfId="0" applyFont="1" applyFill="1" applyBorder="1" applyAlignment="1" applyProtection="1">
      <alignment/>
      <protection locked="0"/>
    </xf>
    <xf numFmtId="0" fontId="3" fillId="2" borderId="27" xfId="0" applyFont="1" applyFill="1" applyBorder="1" applyAlignment="1" applyProtection="1">
      <alignment vertical="center"/>
      <protection locked="0"/>
    </xf>
    <xf numFmtId="0" fontId="3" fillId="2" borderId="39" xfId="0" applyFont="1" applyFill="1" applyBorder="1" applyAlignment="1" applyProtection="1">
      <alignment/>
      <protection locked="0"/>
    </xf>
    <xf numFmtId="0" fontId="3" fillId="2" borderId="40" xfId="0" applyFont="1" applyFill="1" applyBorder="1" applyAlignment="1" applyProtection="1">
      <alignment/>
      <protection locked="0"/>
    </xf>
    <xf numFmtId="0" fontId="3" fillId="2" borderId="40" xfId="0" applyFont="1" applyFill="1" applyBorder="1" applyAlignment="1" applyProtection="1">
      <alignment vertical="center"/>
      <protection locked="0"/>
    </xf>
    <xf numFmtId="0" fontId="3" fillId="2" borderId="41" xfId="0" applyFont="1" applyFill="1" applyBorder="1" applyAlignment="1" applyProtection="1">
      <alignment/>
      <protection locked="0"/>
    </xf>
    <xf numFmtId="0" fontId="3" fillId="2" borderId="42" xfId="0" applyFont="1" applyFill="1" applyBorder="1" applyAlignment="1" applyProtection="1">
      <alignment/>
      <protection locked="0"/>
    </xf>
    <xf numFmtId="0" fontId="0" fillId="0" borderId="43" xfId="0" applyFill="1" applyBorder="1" applyAlignment="1" applyProtection="1">
      <alignment horizontal="right"/>
      <protection/>
    </xf>
    <xf numFmtId="179" fontId="0" fillId="0" borderId="44" xfId="0" applyNumberFormat="1" applyFill="1" applyBorder="1" applyAlignment="1" applyProtection="1">
      <alignment horizontal="right"/>
      <protection locked="0"/>
    </xf>
    <xf numFmtId="0" fontId="0" fillId="0" borderId="0" xfId="0" applyFill="1" applyBorder="1" applyAlignment="1" applyProtection="1">
      <alignment/>
      <protection/>
    </xf>
    <xf numFmtId="0" fontId="3" fillId="0" borderId="45" xfId="0" applyFont="1" applyFill="1" applyBorder="1" applyAlignment="1" applyProtection="1">
      <alignment horizontal="center" vertical="center"/>
      <protection/>
    </xf>
    <xf numFmtId="0" fontId="3" fillId="0" borderId="16" xfId="0" applyFont="1" applyFill="1" applyBorder="1" applyAlignment="1" applyProtection="1">
      <alignment horizontal="left" vertical="center"/>
      <protection/>
    </xf>
    <xf numFmtId="0" fontId="3" fillId="0" borderId="36" xfId="0" applyFont="1" applyFill="1" applyBorder="1" applyAlignment="1" applyProtection="1">
      <alignment horizontal="center" vertical="center"/>
      <protection/>
    </xf>
    <xf numFmtId="20" fontId="2" fillId="0" borderId="38" xfId="0" applyNumberFormat="1" applyFont="1" applyFill="1" applyBorder="1" applyAlignment="1" applyProtection="1">
      <alignment horizontal="center" vertical="center"/>
      <protection locked="0"/>
    </xf>
    <xf numFmtId="20" fontId="2" fillId="0" borderId="27" xfId="0" applyNumberFormat="1" applyFont="1" applyFill="1" applyBorder="1" applyAlignment="1" applyProtection="1">
      <alignment horizontal="center" vertical="center"/>
      <protection locked="0"/>
    </xf>
    <xf numFmtId="20" fontId="2" fillId="0" borderId="46" xfId="0" applyNumberFormat="1" applyFont="1" applyFill="1" applyBorder="1" applyAlignment="1" applyProtection="1">
      <alignment horizontal="center" vertical="center"/>
      <protection locked="0"/>
    </xf>
    <xf numFmtId="20" fontId="2" fillId="0" borderId="38" xfId="0" applyNumberFormat="1" applyFont="1" applyBorder="1" applyAlignment="1" applyProtection="1">
      <alignment horizontal="center" vertical="center"/>
      <protection locked="0"/>
    </xf>
    <xf numFmtId="20" fontId="2" fillId="0" borderId="27" xfId="0" applyNumberFormat="1" applyFont="1" applyBorder="1" applyAlignment="1" applyProtection="1">
      <alignment horizontal="center" vertical="center"/>
      <protection locked="0"/>
    </xf>
    <xf numFmtId="20" fontId="2" fillId="0" borderId="46" xfId="0" applyNumberFormat="1" applyFont="1" applyBorder="1" applyAlignment="1" applyProtection="1">
      <alignment horizontal="center" vertical="center"/>
      <protection locked="0"/>
    </xf>
    <xf numFmtId="20" fontId="2" fillId="0" borderId="28" xfId="0" applyNumberFormat="1" applyFont="1" applyFill="1" applyBorder="1" applyAlignment="1" applyProtection="1">
      <alignment/>
      <protection/>
    </xf>
    <xf numFmtId="20" fontId="0" fillId="0" borderId="0" xfId="0" applyNumberFormat="1" applyFill="1" applyAlignment="1" applyProtection="1">
      <alignment/>
      <protection hidden="1"/>
    </xf>
    <xf numFmtId="0" fontId="0" fillId="0" borderId="0" xfId="0" applyFill="1" applyAlignment="1" applyProtection="1">
      <alignment/>
      <protection hidden="1"/>
    </xf>
    <xf numFmtId="0" fontId="0" fillId="0" borderId="0" xfId="0" applyFill="1" applyAlignment="1" applyProtection="1">
      <alignment horizontal="center"/>
      <protection hidden="1"/>
    </xf>
    <xf numFmtId="0" fontId="0" fillId="0" borderId="0" xfId="0" applyFill="1" applyAlignment="1" applyProtection="1">
      <alignment/>
      <protection hidden="1"/>
    </xf>
    <xf numFmtId="20" fontId="0" fillId="0" borderId="0" xfId="0" applyNumberFormat="1" applyFill="1" applyAlignment="1" applyProtection="1">
      <alignment/>
      <protection hidden="1"/>
    </xf>
    <xf numFmtId="0" fontId="0" fillId="0" borderId="12" xfId="0" applyFont="1" applyBorder="1" applyAlignment="1" applyProtection="1">
      <alignment/>
      <protection/>
    </xf>
    <xf numFmtId="0" fontId="2" fillId="0" borderId="17" xfId="0" applyFont="1" applyFill="1" applyBorder="1" applyAlignment="1" applyProtection="1">
      <alignment horizontal="left"/>
      <protection locked="0"/>
    </xf>
    <xf numFmtId="0" fontId="2" fillId="4" borderId="0" xfId="0" applyFont="1" applyFill="1" applyAlignment="1" applyProtection="1">
      <alignment horizontal="left"/>
      <protection/>
    </xf>
    <xf numFmtId="0" fontId="0" fillId="0" borderId="0" xfId="0" applyAlignment="1">
      <alignment/>
    </xf>
    <xf numFmtId="205" fontId="0" fillId="0" borderId="0" xfId="0" applyNumberFormat="1" applyFill="1" applyAlignment="1" applyProtection="1">
      <alignment horizontal="center"/>
      <protection/>
    </xf>
    <xf numFmtId="205" fontId="0" fillId="0" borderId="0" xfId="0" applyNumberFormat="1" applyFill="1" applyAlignment="1" applyProtection="1">
      <alignment horizontal="center"/>
      <protection hidden="1"/>
    </xf>
    <xf numFmtId="49" fontId="2" fillId="0" borderId="0" xfId="0" applyNumberFormat="1" applyFont="1" applyFill="1" applyBorder="1" applyAlignment="1" applyProtection="1">
      <alignment horizontal="left"/>
      <protection locked="0"/>
    </xf>
    <xf numFmtId="0" fontId="1" fillId="0" borderId="0" xfId="0" applyFont="1" applyFill="1" applyBorder="1" applyAlignment="1">
      <alignment horizontal="center" vertical="center"/>
    </xf>
    <xf numFmtId="0" fontId="1"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xf>
    <xf numFmtId="179" fontId="0" fillId="0" borderId="0" xfId="0" applyNumberFormat="1" applyFill="1" applyBorder="1" applyAlignment="1" applyProtection="1">
      <alignment horizontal="right"/>
      <protection locked="0"/>
    </xf>
    <xf numFmtId="0" fontId="0" fillId="0" borderId="0" xfId="0" applyFont="1" applyFill="1" applyBorder="1" applyAlignment="1" applyProtection="1">
      <alignment horizontal="center"/>
      <protection/>
    </xf>
    <xf numFmtId="20"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right"/>
      <protection/>
    </xf>
    <xf numFmtId="205" fontId="0" fillId="0" borderId="28" xfId="0" applyNumberFormat="1" applyFont="1" applyFill="1" applyBorder="1" applyAlignment="1" applyProtection="1">
      <alignment horizontal="center"/>
      <protection/>
    </xf>
    <xf numFmtId="20" fontId="18" fillId="0" borderId="0" xfId="0" applyNumberFormat="1" applyFont="1" applyFill="1" applyBorder="1" applyAlignment="1" applyProtection="1">
      <alignment horizontal="left"/>
      <protection/>
    </xf>
    <xf numFmtId="205" fontId="0" fillId="0" borderId="0" xfId="0" applyNumberFormat="1" applyFont="1" applyFill="1" applyBorder="1" applyAlignment="1" applyProtection="1">
      <alignment horizontal="center"/>
      <protection/>
    </xf>
    <xf numFmtId="20" fontId="0" fillId="0" borderId="47" xfId="0" applyNumberFormat="1" applyFill="1" applyBorder="1" applyAlignment="1" applyProtection="1">
      <alignment horizontal="right"/>
      <protection/>
    </xf>
    <xf numFmtId="205" fontId="0" fillId="0" borderId="0" xfId="0" applyNumberFormat="1" applyAlignment="1" applyProtection="1">
      <alignment/>
      <protection/>
    </xf>
    <xf numFmtId="205" fontId="2" fillId="0" borderId="0" xfId="0" applyNumberFormat="1" applyFont="1" applyFill="1" applyBorder="1" applyAlignment="1" applyProtection="1">
      <alignment/>
      <protection/>
    </xf>
    <xf numFmtId="205" fontId="2" fillId="0" borderId="0" xfId="0" applyNumberFormat="1" applyFont="1" applyFill="1" applyBorder="1" applyAlignment="1" applyProtection="1">
      <alignment horizontal="center"/>
      <protection hidden="1"/>
    </xf>
    <xf numFmtId="205" fontId="0" fillId="0" borderId="0" xfId="0" applyNumberFormat="1" applyFill="1" applyAlignment="1" applyProtection="1">
      <alignment/>
      <protection/>
    </xf>
    <xf numFmtId="0" fontId="0" fillId="0" borderId="0" xfId="0" applyBorder="1" applyAlignment="1" applyProtection="1">
      <alignment vertical="top"/>
      <protection/>
    </xf>
    <xf numFmtId="49" fontId="0" fillId="0" borderId="0" xfId="0" applyNumberFormat="1" applyFill="1" applyBorder="1" applyAlignment="1" applyProtection="1">
      <alignment/>
      <protection/>
    </xf>
    <xf numFmtId="49" fontId="0" fillId="0" borderId="0" xfId="0" applyNumberFormat="1" applyFill="1" applyBorder="1" applyAlignment="1" applyProtection="1">
      <alignment horizontal="center"/>
      <protection/>
    </xf>
    <xf numFmtId="0" fontId="0" fillId="0" borderId="0" xfId="0" applyFont="1" applyFill="1" applyAlignment="1" applyProtection="1">
      <alignment horizontal="center"/>
      <protection/>
    </xf>
    <xf numFmtId="205" fontId="0" fillId="0" borderId="0" xfId="0" applyNumberFormat="1" applyFont="1" applyFill="1" applyAlignment="1" applyProtection="1">
      <alignment horizontal="center"/>
      <protection/>
    </xf>
    <xf numFmtId="0" fontId="0" fillId="0" borderId="0" xfId="0" applyFont="1" applyFill="1" applyAlignment="1" applyProtection="1">
      <alignment/>
      <protection/>
    </xf>
    <xf numFmtId="0" fontId="0" fillId="0" borderId="5" xfId="0" applyFont="1" applyFill="1" applyBorder="1" applyAlignment="1" applyProtection="1">
      <alignment/>
      <protection/>
    </xf>
    <xf numFmtId="179" fontId="0" fillId="0" borderId="5" xfId="0" applyNumberFormat="1" applyFont="1" applyFill="1" applyBorder="1" applyAlignment="1" applyProtection="1">
      <alignment horizontal="left"/>
      <protection/>
    </xf>
    <xf numFmtId="187" fontId="0" fillId="0" borderId="5" xfId="0" applyNumberFormat="1" applyFont="1" applyFill="1" applyBorder="1" applyAlignment="1" applyProtection="1">
      <alignment horizontal="left"/>
      <protection/>
    </xf>
    <xf numFmtId="0" fontId="0" fillId="0" borderId="5" xfId="0" applyFont="1" applyFill="1" applyBorder="1" applyAlignment="1" applyProtection="1">
      <alignment/>
      <protection/>
    </xf>
    <xf numFmtId="179" fontId="0" fillId="0" borderId="6" xfId="0" applyNumberFormat="1" applyFont="1" applyFill="1" applyBorder="1" applyAlignment="1" applyProtection="1">
      <alignment/>
      <protection/>
    </xf>
    <xf numFmtId="205" fontId="0" fillId="0" borderId="22" xfId="0" applyNumberFormat="1" applyFont="1" applyFill="1" applyBorder="1" applyAlignment="1" applyProtection="1">
      <alignment horizontal="center"/>
      <protection/>
    </xf>
    <xf numFmtId="0" fontId="0" fillId="0" borderId="25" xfId="0" applyFont="1" applyFill="1" applyBorder="1" applyAlignment="1" applyProtection="1">
      <alignment/>
      <protection/>
    </xf>
    <xf numFmtId="205" fontId="0" fillId="0" borderId="25" xfId="0" applyNumberFormat="1" applyFont="1" applyFill="1" applyBorder="1" applyAlignment="1" applyProtection="1">
      <alignment horizontal="center"/>
      <protection/>
    </xf>
    <xf numFmtId="205" fontId="0" fillId="0" borderId="28" xfId="0" applyNumberFormat="1" applyFont="1" applyFill="1" applyBorder="1" applyAlignment="1" applyProtection="1" quotePrefix="1">
      <alignment horizontal="center"/>
      <protection/>
    </xf>
    <xf numFmtId="205" fontId="0" fillId="0" borderId="0" xfId="0" applyNumberFormat="1" applyFont="1" applyFill="1" applyAlignment="1" applyProtection="1">
      <alignment horizontal="center"/>
      <protection hidden="1"/>
    </xf>
    <xf numFmtId="182" fontId="0" fillId="0" borderId="0" xfId="0" applyNumberFormat="1" applyFont="1" applyFill="1" applyAlignment="1" applyProtection="1">
      <alignment/>
      <protection hidden="1"/>
    </xf>
    <xf numFmtId="0" fontId="0" fillId="0" borderId="0" xfId="0"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Font="1" applyFill="1" applyAlignment="1" applyProtection="1">
      <alignment/>
      <protection hidden="1"/>
    </xf>
    <xf numFmtId="179" fontId="0" fillId="0" borderId="0" xfId="0" applyNumberFormat="1" applyFont="1" applyFill="1" applyBorder="1" applyAlignment="1" applyProtection="1">
      <alignment horizontal="left"/>
      <protection/>
    </xf>
    <xf numFmtId="187" fontId="0" fillId="0" borderId="0" xfId="0" applyNumberFormat="1" applyFont="1" applyFill="1" applyBorder="1" applyAlignment="1" applyProtection="1">
      <alignment horizontal="left"/>
      <protection/>
    </xf>
    <xf numFmtId="205" fontId="0" fillId="0" borderId="0" xfId="0" applyNumberFormat="1" applyFont="1" applyFill="1" applyBorder="1" applyAlignment="1" applyProtection="1" quotePrefix="1">
      <alignment horizontal="center"/>
      <protection/>
    </xf>
    <xf numFmtId="20"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179" fontId="0" fillId="0" borderId="0" xfId="0" applyNumberFormat="1" applyFont="1" applyFill="1" applyBorder="1" applyAlignment="1" applyProtection="1">
      <alignment/>
      <protection/>
    </xf>
    <xf numFmtId="0" fontId="0" fillId="0" borderId="0" xfId="0" applyFont="1" applyFill="1" applyBorder="1" applyAlignment="1" applyProtection="1">
      <alignment horizontal="left"/>
      <protection/>
    </xf>
    <xf numFmtId="205" fontId="2" fillId="0" borderId="10" xfId="0" applyNumberFormat="1" applyFont="1" applyFill="1" applyBorder="1" applyAlignment="1" applyProtection="1">
      <alignment horizontal="left"/>
      <protection/>
    </xf>
    <xf numFmtId="186" fontId="2" fillId="0" borderId="48" xfId="0" applyNumberFormat="1" applyFont="1" applyFill="1" applyBorder="1" applyAlignment="1" applyProtection="1">
      <alignment horizontal="center"/>
      <protection locked="0"/>
    </xf>
    <xf numFmtId="186" fontId="2" fillId="0" borderId="8" xfId="0" applyNumberFormat="1" applyFont="1" applyFill="1" applyBorder="1" applyAlignment="1" applyProtection="1">
      <alignment horizontal="center"/>
      <protection locked="0"/>
    </xf>
    <xf numFmtId="210" fontId="2" fillId="0" borderId="21" xfId="0" applyNumberFormat="1" applyFont="1" applyFill="1" applyBorder="1" applyAlignment="1" applyProtection="1">
      <alignment horizontal="left"/>
      <protection locked="0"/>
    </xf>
    <xf numFmtId="0" fontId="4" fillId="2" borderId="0" xfId="0" applyFont="1" applyFill="1" applyAlignment="1">
      <alignment/>
    </xf>
    <xf numFmtId="49" fontId="4" fillId="2" borderId="0" xfId="0" applyNumberFormat="1" applyFont="1" applyFill="1" applyAlignment="1">
      <alignment/>
    </xf>
    <xf numFmtId="49" fontId="0" fillId="2" borderId="0" xfId="0" applyNumberFormat="1" applyFill="1" applyBorder="1" applyAlignment="1">
      <alignment/>
    </xf>
    <xf numFmtId="0" fontId="13" fillId="2" borderId="0" xfId="0" applyFont="1" applyFill="1" applyBorder="1" applyAlignment="1" applyProtection="1">
      <alignment horizontal="center"/>
      <protection/>
    </xf>
    <xf numFmtId="0" fontId="13" fillId="2" borderId="0" xfId="0" applyFont="1" applyFill="1" applyBorder="1" applyAlignment="1">
      <alignment horizontal="center"/>
    </xf>
    <xf numFmtId="0" fontId="2" fillId="0" borderId="8" xfId="0" applyNumberFormat="1" applyFont="1" applyBorder="1" applyAlignment="1">
      <alignment vertical="top"/>
    </xf>
    <xf numFmtId="0" fontId="2" fillId="0" borderId="0" xfId="0" applyNumberFormat="1" applyFont="1" applyBorder="1" applyAlignment="1">
      <alignment vertical="top"/>
    </xf>
    <xf numFmtId="0" fontId="2" fillId="0" borderId="0" xfId="0" applyNumberFormat="1" applyFont="1" applyBorder="1" applyAlignment="1">
      <alignment horizontal="center" vertical="top"/>
    </xf>
    <xf numFmtId="0" fontId="2" fillId="0" borderId="3" xfId="0" applyNumberFormat="1" applyFont="1" applyBorder="1" applyAlignment="1">
      <alignment horizontal="center"/>
    </xf>
    <xf numFmtId="0" fontId="2" fillId="0" borderId="0" xfId="0" applyNumberFormat="1" applyFont="1" applyAlignment="1">
      <alignment/>
    </xf>
    <xf numFmtId="0" fontId="0" fillId="0" borderId="0" xfId="0" applyNumberFormat="1" applyFont="1" applyAlignment="1">
      <alignment horizontal="center"/>
    </xf>
    <xf numFmtId="0" fontId="5" fillId="0" borderId="0" xfId="0" applyNumberFormat="1" applyFont="1" applyAlignment="1">
      <alignment/>
    </xf>
    <xf numFmtId="0" fontId="4" fillId="0" borderId="0" xfId="0" applyNumberFormat="1" applyFont="1" applyAlignment="1">
      <alignment horizontal="right"/>
    </xf>
    <xf numFmtId="0" fontId="0" fillId="5" borderId="0" xfId="0" applyNumberFormat="1" applyFill="1" applyAlignment="1">
      <alignment/>
    </xf>
    <xf numFmtId="0" fontId="0" fillId="5" borderId="3" xfId="0" applyNumberFormat="1" applyFill="1" applyBorder="1" applyAlignment="1">
      <alignment/>
    </xf>
    <xf numFmtId="0" fontId="0" fillId="0" borderId="8" xfId="0" applyNumberFormat="1" applyFont="1" applyBorder="1" applyAlignment="1">
      <alignment vertical="top"/>
    </xf>
    <xf numFmtId="0" fontId="0" fillId="0" borderId="0" xfId="0" applyNumberFormat="1" applyFont="1" applyBorder="1" applyAlignment="1">
      <alignment vertical="top"/>
    </xf>
    <xf numFmtId="0" fontId="0" fillId="0" borderId="0" xfId="0" applyNumberFormat="1" applyFont="1" applyBorder="1" applyAlignment="1">
      <alignment horizontal="center" vertical="top"/>
    </xf>
    <xf numFmtId="0" fontId="0" fillId="0" borderId="3" xfId="0" applyNumberFormat="1" applyFont="1" applyBorder="1" applyAlignment="1">
      <alignment/>
    </xf>
    <xf numFmtId="0" fontId="0" fillId="0" borderId="3" xfId="0" applyNumberFormat="1" applyFont="1" applyBorder="1" applyAlignment="1">
      <alignment/>
    </xf>
    <xf numFmtId="0" fontId="2" fillId="0" borderId="0" xfId="0" applyNumberFormat="1" applyFont="1" applyAlignment="1">
      <alignment horizontal="center"/>
    </xf>
    <xf numFmtId="0" fontId="0" fillId="0" borderId="8" xfId="0" applyNumberFormat="1" applyFont="1" applyBorder="1" applyAlignment="1">
      <alignment/>
    </xf>
    <xf numFmtId="0" fontId="0" fillId="0" borderId="0" xfId="0" applyNumberFormat="1" applyFont="1" applyBorder="1" applyAlignment="1">
      <alignment/>
    </xf>
    <xf numFmtId="0" fontId="0" fillId="0" borderId="0" xfId="0" applyNumberFormat="1" applyFont="1" applyFill="1" applyBorder="1" applyAlignment="1">
      <alignment horizontal="center" vertical="top"/>
    </xf>
    <xf numFmtId="0" fontId="0" fillId="0" borderId="3" xfId="0" applyNumberFormat="1" applyFont="1" applyBorder="1" applyAlignment="1">
      <alignment horizontal="left"/>
    </xf>
    <xf numFmtId="0" fontId="0" fillId="0" borderId="0" xfId="0" applyNumberFormat="1" applyFont="1" applyAlignment="1">
      <alignment vertical="top"/>
    </xf>
    <xf numFmtId="0" fontId="0" fillId="0" borderId="0" xfId="0" applyNumberFormat="1" applyFont="1" applyAlignment="1">
      <alignment horizontal="center" vertical="top"/>
    </xf>
    <xf numFmtId="0" fontId="0" fillId="0" borderId="3" xfId="0" applyNumberFormat="1" applyFont="1" applyFill="1" applyBorder="1" applyAlignment="1">
      <alignment/>
    </xf>
    <xf numFmtId="0" fontId="2" fillId="0" borderId="8" xfId="0" applyNumberFormat="1" applyFont="1" applyBorder="1" applyAlignment="1">
      <alignment/>
    </xf>
    <xf numFmtId="0" fontId="2" fillId="0" borderId="0" xfId="0" applyNumberFormat="1" applyFont="1" applyBorder="1" applyAlignment="1">
      <alignment/>
    </xf>
    <xf numFmtId="0" fontId="2" fillId="0" borderId="3" xfId="0" applyNumberFormat="1" applyFont="1" applyBorder="1" applyAlignment="1">
      <alignment/>
    </xf>
    <xf numFmtId="0" fontId="0" fillId="0" borderId="8" xfId="0" applyNumberFormat="1" applyBorder="1" applyAlignment="1">
      <alignment vertical="top"/>
    </xf>
    <xf numFmtId="0" fontId="0" fillId="0" borderId="0" xfId="0" applyNumberFormat="1" applyBorder="1" applyAlignment="1">
      <alignment vertical="top"/>
    </xf>
    <xf numFmtId="0" fontId="0" fillId="0" borderId="0" xfId="0" applyNumberFormat="1" applyFont="1" applyBorder="1" applyAlignment="1">
      <alignment horizontal="center"/>
    </xf>
    <xf numFmtId="0" fontId="0" fillId="0" borderId="0" xfId="0" applyNumberFormat="1" applyBorder="1" applyAlignment="1">
      <alignment horizontal="left" vertical="top"/>
    </xf>
    <xf numFmtId="0" fontId="0" fillId="0" borderId="3" xfId="0" applyNumberFormat="1" applyBorder="1" applyAlignment="1">
      <alignment/>
    </xf>
    <xf numFmtId="0" fontId="0" fillId="0" borderId="0" xfId="0" applyNumberFormat="1" applyBorder="1" applyAlignment="1">
      <alignment horizontal="center" vertical="top"/>
    </xf>
    <xf numFmtId="0" fontId="0" fillId="0" borderId="8" xfId="0" applyNumberFormat="1" applyFont="1" applyBorder="1" applyAlignment="1">
      <alignment horizontal="left" vertical="top"/>
    </xf>
    <xf numFmtId="0" fontId="0" fillId="0" borderId="0" xfId="0" applyNumberFormat="1" applyFont="1" applyBorder="1" applyAlignment="1">
      <alignment horizontal="left" vertical="top"/>
    </xf>
    <xf numFmtId="0" fontId="0" fillId="0" borderId="19" xfId="0" applyNumberFormat="1" applyFont="1" applyBorder="1" applyAlignment="1">
      <alignment horizontal="left" vertical="top"/>
    </xf>
    <xf numFmtId="0" fontId="0" fillId="0" borderId="11" xfId="0" applyNumberFormat="1" applyFont="1" applyBorder="1" applyAlignment="1">
      <alignment horizontal="left" vertical="top"/>
    </xf>
    <xf numFmtId="0" fontId="0" fillId="0" borderId="49" xfId="0" applyNumberFormat="1" applyFont="1" applyBorder="1" applyAlignment="1">
      <alignment horizontal="left" vertical="top"/>
    </xf>
    <xf numFmtId="0" fontId="0" fillId="0" borderId="0" xfId="0" applyNumberFormat="1" applyAlignment="1">
      <alignment vertical="top"/>
    </xf>
    <xf numFmtId="0" fontId="0" fillId="0" borderId="0" xfId="0" applyNumberFormat="1" applyAlignment="1">
      <alignment horizontal="center" vertical="top"/>
    </xf>
    <xf numFmtId="0" fontId="0" fillId="0" borderId="0" xfId="0" applyNumberFormat="1" applyAlignment="1">
      <alignment horizontal="left" vertical="top"/>
    </xf>
    <xf numFmtId="0" fontId="0" fillId="0" borderId="0" xfId="0" applyNumberFormat="1" applyAlignment="1">
      <alignment/>
    </xf>
    <xf numFmtId="0" fontId="0" fillId="0" borderId="10" xfId="0" applyBorder="1" applyAlignment="1">
      <alignment/>
    </xf>
    <xf numFmtId="49" fontId="2" fillId="0" borderId="24" xfId="0" applyNumberFormat="1" applyFont="1" applyFill="1" applyBorder="1" applyAlignment="1" applyProtection="1">
      <alignment horizontal="left"/>
      <protection locked="0"/>
    </xf>
    <xf numFmtId="0" fontId="0" fillId="0" borderId="4" xfId="0" applyFont="1" applyBorder="1" applyAlignment="1">
      <alignment/>
    </xf>
    <xf numFmtId="0" fontId="9" fillId="0" borderId="4" xfId="0" applyFont="1" applyFill="1" applyBorder="1" applyAlignment="1" applyProtection="1">
      <alignment horizontal="center" vertical="center"/>
      <protection/>
    </xf>
    <xf numFmtId="0" fontId="0" fillId="0" borderId="3" xfId="0" applyBorder="1" applyAlignment="1">
      <alignment/>
    </xf>
    <xf numFmtId="0" fontId="9" fillId="0" borderId="6" xfId="0" applyFont="1" applyFill="1" applyBorder="1" applyAlignment="1" applyProtection="1">
      <alignment horizontal="center" vertical="center"/>
      <protection/>
    </xf>
    <xf numFmtId="0" fontId="0" fillId="0" borderId="0" xfId="0" applyFont="1" applyBorder="1" applyAlignment="1">
      <alignment/>
    </xf>
    <xf numFmtId="0" fontId="0" fillId="0" borderId="24"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49" fontId="2" fillId="0" borderId="50" xfId="0" applyNumberFormat="1" applyFont="1" applyFill="1" applyBorder="1" applyAlignment="1" applyProtection="1">
      <alignment horizontal="left"/>
      <protection locked="0"/>
    </xf>
    <xf numFmtId="0" fontId="0" fillId="0" borderId="11" xfId="0" applyBorder="1" applyAlignment="1" applyProtection="1">
      <alignment/>
      <protection locked="0"/>
    </xf>
    <xf numFmtId="0" fontId="0" fillId="0" borderId="49" xfId="0" applyBorder="1" applyAlignment="1" applyProtection="1">
      <alignment/>
      <protection locked="0"/>
    </xf>
    <xf numFmtId="49" fontId="2" fillId="0" borderId="5" xfId="0" applyNumberFormat="1" applyFont="1" applyFill="1" applyBorder="1" applyAlignment="1" applyProtection="1">
      <alignment horizontal="left"/>
      <protection locked="0"/>
    </xf>
    <xf numFmtId="0" fontId="0" fillId="0" borderId="0" xfId="0" applyBorder="1" applyAlignment="1" applyProtection="1">
      <alignment/>
      <protection locked="0"/>
    </xf>
    <xf numFmtId="0" fontId="0" fillId="0" borderId="3" xfId="0" applyBorder="1" applyAlignment="1" applyProtection="1">
      <alignment/>
      <protection locked="0"/>
    </xf>
    <xf numFmtId="49" fontId="2" fillId="0" borderId="0" xfId="0" applyNumberFormat="1" applyFont="1" applyFill="1" applyBorder="1" applyAlignment="1" applyProtection="1">
      <alignment horizontal="left"/>
      <protection locked="0"/>
    </xf>
    <xf numFmtId="0" fontId="9" fillId="0" borderId="5"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49" fontId="2" fillId="0" borderId="25" xfId="0" applyNumberFormat="1" applyFont="1" applyFill="1" applyBorder="1" applyAlignment="1" applyProtection="1">
      <alignment horizontal="left"/>
      <protection locked="0"/>
    </xf>
    <xf numFmtId="0" fontId="0" fillId="0" borderId="14" xfId="0" applyBorder="1" applyAlignment="1" applyProtection="1">
      <alignment/>
      <protection locked="0"/>
    </xf>
    <xf numFmtId="0" fontId="2" fillId="0" borderId="20" xfId="0" applyFont="1" applyFill="1" applyBorder="1" applyAlignment="1" applyProtection="1">
      <alignment horizontal="left"/>
      <protection locked="0"/>
    </xf>
    <xf numFmtId="0" fontId="2" fillId="0" borderId="17" xfId="0" applyFont="1" applyBorder="1" applyAlignment="1" applyProtection="1">
      <alignment horizontal="left"/>
      <protection locked="0"/>
    </xf>
    <xf numFmtId="49" fontId="2" fillId="0" borderId="3" xfId="0" applyNumberFormat="1" applyFont="1" applyFill="1" applyBorder="1" applyAlignment="1" applyProtection="1">
      <alignment horizontal="left"/>
      <protection locked="0"/>
    </xf>
    <xf numFmtId="0" fontId="0" fillId="0" borderId="2" xfId="0" applyFill="1" applyBorder="1" applyAlignment="1" applyProtection="1">
      <alignment horizontal="left"/>
      <protection/>
    </xf>
    <xf numFmtId="0" fontId="0" fillId="0" borderId="20" xfId="0" applyBorder="1" applyAlignment="1">
      <alignment horizontal="left"/>
    </xf>
    <xf numFmtId="0" fontId="0" fillId="0" borderId="17" xfId="0" applyBorder="1" applyAlignment="1" applyProtection="1">
      <alignment horizontal="left"/>
      <protection locked="0"/>
    </xf>
    <xf numFmtId="0" fontId="0" fillId="0" borderId="18"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0" fillId="0" borderId="9" xfId="0" applyFill="1" applyBorder="1" applyAlignment="1" applyProtection="1">
      <alignment horizontal="center" vertical="center" wrapText="1"/>
      <protection/>
    </xf>
    <xf numFmtId="0" fontId="0" fillId="0" borderId="4" xfId="0"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4"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1" fillId="0" borderId="0" xfId="0" applyFont="1" applyFill="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0" fillId="0" borderId="51" xfId="0" applyFill="1" applyBorder="1" applyAlignment="1" applyProtection="1">
      <alignment horizontal="center" vertical="center" wrapText="1"/>
      <protection/>
    </xf>
    <xf numFmtId="0" fontId="0" fillId="0" borderId="52" xfId="0" applyFill="1" applyBorder="1" applyAlignment="1" applyProtection="1">
      <alignment horizontal="center" vertical="center" wrapText="1"/>
      <protection/>
    </xf>
    <xf numFmtId="0" fontId="0" fillId="0" borderId="19" xfId="0" applyFill="1" applyBorder="1" applyAlignment="1" applyProtection="1">
      <alignment horizontal="right"/>
      <protection/>
    </xf>
    <xf numFmtId="0" fontId="0" fillId="0" borderId="11" xfId="0" applyFill="1" applyBorder="1" applyAlignment="1" applyProtection="1">
      <alignment horizontal="right"/>
      <protection/>
    </xf>
    <xf numFmtId="0" fontId="1" fillId="0" borderId="53" xfId="0" applyFont="1" applyFill="1" applyBorder="1" applyAlignment="1" applyProtection="1">
      <alignment horizontal="center" vertical="center"/>
      <protection/>
    </xf>
    <xf numFmtId="0" fontId="14" fillId="0" borderId="16" xfId="0" applyFont="1" applyFill="1" applyBorder="1" applyAlignment="1" applyProtection="1">
      <alignment horizontal="center" vertical="center"/>
      <protection/>
    </xf>
    <xf numFmtId="0" fontId="14" fillId="0" borderId="13" xfId="0" applyFont="1" applyFill="1" applyBorder="1" applyAlignment="1" applyProtection="1">
      <alignment horizontal="center" vertical="center"/>
      <protection/>
    </xf>
    <xf numFmtId="0" fontId="0" fillId="0" borderId="2" xfId="0" applyFill="1" applyBorder="1" applyAlignment="1" applyProtection="1">
      <alignment/>
      <protection/>
    </xf>
    <xf numFmtId="0" fontId="0" fillId="0" borderId="20" xfId="0" applyBorder="1" applyAlignment="1">
      <alignment/>
    </xf>
    <xf numFmtId="0" fontId="0" fillId="0" borderId="25" xfId="0" applyFill="1" applyBorder="1" applyAlignment="1" applyProtection="1">
      <alignment horizontal="center"/>
      <protection/>
    </xf>
    <xf numFmtId="0" fontId="0" fillId="0" borderId="25" xfId="0" applyBorder="1" applyAlignment="1" applyProtection="1">
      <alignment/>
      <protection/>
    </xf>
    <xf numFmtId="0" fontId="10" fillId="0" borderId="18" xfId="0" applyFont="1" applyFill="1" applyBorder="1" applyAlignment="1" applyProtection="1">
      <alignment horizontal="center"/>
      <protection/>
    </xf>
    <xf numFmtId="0" fontId="10" fillId="0" borderId="25" xfId="0" applyFont="1" applyFill="1" applyBorder="1" applyAlignment="1" applyProtection="1">
      <alignment horizontal="center"/>
      <protection/>
    </xf>
    <xf numFmtId="0" fontId="10" fillId="0" borderId="26" xfId="0" applyFont="1" applyFill="1" applyBorder="1" applyAlignment="1" applyProtection="1">
      <alignment horizontal="center"/>
      <protection/>
    </xf>
    <xf numFmtId="0" fontId="0" fillId="0" borderId="8" xfId="0" applyFill="1" applyBorder="1" applyAlignment="1" applyProtection="1">
      <alignment horizontal="left"/>
      <protection/>
    </xf>
    <xf numFmtId="0" fontId="0" fillId="0" borderId="0" xfId="0" applyFill="1" applyBorder="1" applyAlignment="1" applyProtection="1">
      <alignment horizontal="left"/>
      <protection/>
    </xf>
    <xf numFmtId="0" fontId="10" fillId="0" borderId="24" xfId="0" applyFont="1" applyFill="1" applyBorder="1" applyAlignment="1" applyProtection="1">
      <alignment horizontal="center"/>
      <protection/>
    </xf>
    <xf numFmtId="0" fontId="0" fillId="0" borderId="25"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2" fillId="0" borderId="5"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2" fillId="0" borderId="50"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49" xfId="0" applyFont="1" applyFill="1" applyBorder="1" applyAlignment="1" applyProtection="1">
      <alignment horizontal="left"/>
      <protection locked="0"/>
    </xf>
    <xf numFmtId="0" fontId="0" fillId="0" borderId="25" xfId="0" applyBorder="1" applyAlignment="1">
      <alignment/>
    </xf>
    <xf numFmtId="0" fontId="6" fillId="0" borderId="14" xfId="0" applyFont="1" applyFill="1" applyBorder="1" applyAlignment="1" applyProtection="1">
      <alignment horizontal="left" vertical="top" wrapText="1"/>
      <protection/>
    </xf>
    <xf numFmtId="0" fontId="0" fillId="0" borderId="49" xfId="0" applyBorder="1" applyAlignment="1">
      <alignment horizontal="left"/>
    </xf>
    <xf numFmtId="49" fontId="2" fillId="0" borderId="7" xfId="0" applyNumberFormat="1" applyFont="1" applyFill="1" applyBorder="1" applyAlignment="1" applyProtection="1">
      <alignment horizontal="left"/>
      <protection locked="0"/>
    </xf>
    <xf numFmtId="49" fontId="2" fillId="0" borderId="15" xfId="0" applyNumberFormat="1" applyFont="1" applyFill="1" applyBorder="1" applyAlignment="1" applyProtection="1">
      <alignment horizontal="left"/>
      <protection locked="0"/>
    </xf>
    <xf numFmtId="49" fontId="2" fillId="0" borderId="54" xfId="0" applyNumberFormat="1" applyFont="1" applyFill="1" applyBorder="1" applyAlignment="1" applyProtection="1">
      <alignment horizontal="left"/>
      <protection locked="0"/>
    </xf>
    <xf numFmtId="210" fontId="2" fillId="0" borderId="0" xfId="0" applyNumberFormat="1" applyFont="1" applyFill="1" applyAlignment="1">
      <alignment horizontal="right"/>
    </xf>
    <xf numFmtId="0" fontId="0" fillId="0" borderId="0" xfId="0" applyFill="1" applyAlignment="1">
      <alignment horizontal="left"/>
    </xf>
    <xf numFmtId="0" fontId="0" fillId="0" borderId="0" xfId="0" applyAlignment="1">
      <alignment/>
    </xf>
    <xf numFmtId="0" fontId="0" fillId="0" borderId="55" xfId="0" applyFill="1" applyBorder="1" applyAlignment="1">
      <alignment horizontal="center" vertical="center" wrapText="1"/>
    </xf>
    <xf numFmtId="0" fontId="0" fillId="0" borderId="51" xfId="0" applyFill="1" applyBorder="1" applyAlignment="1">
      <alignment horizontal="center" vertical="center" wrapText="1"/>
    </xf>
    <xf numFmtId="0" fontId="9" fillId="0" borderId="24"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Border="1" applyAlignment="1">
      <alignment horizontal="center"/>
    </xf>
    <xf numFmtId="197" fontId="0" fillId="0" borderId="0" xfId="0" applyNumberFormat="1" applyBorder="1" applyAlignment="1">
      <alignment horizontal="center"/>
    </xf>
    <xf numFmtId="0" fontId="3" fillId="0" borderId="56" xfId="0" applyFont="1" applyFill="1" applyBorder="1" applyAlignment="1" applyProtection="1">
      <alignment horizontal="center"/>
      <protection/>
    </xf>
    <xf numFmtId="0" fontId="3" fillId="0" borderId="20" xfId="0" applyFont="1" applyFill="1" applyBorder="1" applyAlignment="1" applyProtection="1">
      <alignment horizontal="center"/>
      <protection/>
    </xf>
    <xf numFmtId="0" fontId="3" fillId="0" borderId="17" xfId="0" applyFont="1" applyFill="1" applyBorder="1" applyAlignment="1" applyProtection="1">
      <alignment horizontal="center"/>
      <protection/>
    </xf>
    <xf numFmtId="0" fontId="0" fillId="6" borderId="57" xfId="0" applyFill="1" applyBorder="1" applyAlignment="1" applyProtection="1">
      <alignment horizontal="center" vertical="center"/>
      <protection/>
    </xf>
    <xf numFmtId="0" fontId="0" fillId="6" borderId="35" xfId="0" applyFill="1" applyBorder="1" applyAlignment="1" applyProtection="1">
      <alignment horizontal="center" vertical="center"/>
      <protection/>
    </xf>
    <xf numFmtId="0" fontId="0" fillId="6" borderId="58" xfId="0" applyFill="1" applyBorder="1" applyAlignment="1" applyProtection="1">
      <alignment horizontal="center" vertical="center"/>
      <protection/>
    </xf>
    <xf numFmtId="0" fontId="0" fillId="3" borderId="27" xfId="0" applyFill="1" applyBorder="1" applyAlignment="1" applyProtection="1">
      <alignment horizontal="left"/>
      <protection locked="0"/>
    </xf>
    <xf numFmtId="0" fontId="3" fillId="3" borderId="41" xfId="0" applyFont="1" applyFill="1" applyBorder="1" applyAlignment="1" applyProtection="1">
      <alignment horizontal="center"/>
      <protection locked="0"/>
    </xf>
    <xf numFmtId="0" fontId="3" fillId="3" borderId="17" xfId="0" applyFont="1" applyFill="1" applyBorder="1" applyAlignment="1" applyProtection="1">
      <alignment horizontal="center"/>
      <protection locked="0"/>
    </xf>
    <xf numFmtId="0" fontId="4" fillId="3" borderId="30" xfId="0" applyNumberFormat="1" applyFont="1" applyFill="1" applyBorder="1" applyAlignment="1" applyProtection="1">
      <alignment horizontal="left"/>
      <protection/>
    </xf>
    <xf numFmtId="0" fontId="0" fillId="0" borderId="27" xfId="0" applyFill="1" applyBorder="1" applyAlignment="1" applyProtection="1">
      <alignment horizontal="left"/>
      <protection/>
    </xf>
    <xf numFmtId="0" fontId="0" fillId="0" borderId="59" xfId="0" applyFill="1" applyBorder="1" applyAlignment="1" applyProtection="1">
      <alignment horizontal="left"/>
      <protection/>
    </xf>
    <xf numFmtId="0" fontId="0" fillId="6" borderId="60" xfId="0" applyFill="1" applyBorder="1" applyAlignment="1" applyProtection="1">
      <alignment horizontal="left"/>
      <protection/>
    </xf>
    <xf numFmtId="0" fontId="0" fillId="6" borderId="27" xfId="0" applyFill="1" applyBorder="1" applyAlignment="1" applyProtection="1">
      <alignment horizontal="left"/>
      <protection/>
    </xf>
    <xf numFmtId="0" fontId="0" fillId="0" borderId="41" xfId="0" applyNumberFormat="1" applyFill="1" applyBorder="1" applyAlignment="1" applyProtection="1">
      <alignment horizontal="left"/>
      <protection/>
    </xf>
    <xf numFmtId="0" fontId="0" fillId="0" borderId="20" xfId="0" applyNumberFormat="1" applyFill="1" applyBorder="1" applyAlignment="1" applyProtection="1">
      <alignment horizontal="left"/>
      <protection/>
    </xf>
    <xf numFmtId="0" fontId="0" fillId="0" borderId="61" xfId="0" applyNumberFormat="1" applyFill="1" applyBorder="1" applyAlignment="1" applyProtection="1">
      <alignment horizontal="left"/>
      <protection/>
    </xf>
    <xf numFmtId="0" fontId="0" fillId="6" borderId="60" xfId="0" applyFill="1" applyBorder="1" applyAlignment="1" applyProtection="1">
      <alignment horizontal="left" vertical="center" wrapText="1"/>
      <protection/>
    </xf>
    <xf numFmtId="0" fontId="0" fillId="6" borderId="27" xfId="0" applyFill="1"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63" xfId="0" applyBorder="1" applyAlignment="1" applyProtection="1">
      <alignment horizontal="left" vertical="center" wrapText="1"/>
      <protection/>
    </xf>
    <xf numFmtId="0" fontId="0" fillId="0" borderId="64" xfId="0" applyNumberFormat="1" applyFill="1" applyBorder="1" applyAlignment="1" applyProtection="1">
      <alignment horizontal="left"/>
      <protection/>
    </xf>
    <xf numFmtId="0" fontId="0" fillId="0" borderId="35" xfId="0" applyNumberFormat="1" applyFill="1" applyBorder="1" applyAlignment="1" applyProtection="1">
      <alignment horizontal="left"/>
      <protection/>
    </xf>
    <xf numFmtId="0" fontId="0" fillId="0" borderId="65" xfId="0" applyNumberFormat="1" applyFill="1" applyBorder="1" applyAlignment="1" applyProtection="1">
      <alignment horizontal="left"/>
      <protection/>
    </xf>
    <xf numFmtId="0" fontId="0" fillId="6" borderId="66" xfId="0" applyFill="1" applyBorder="1" applyAlignment="1" applyProtection="1">
      <alignment horizontal="center" vertical="center" wrapText="1"/>
      <protection/>
    </xf>
    <xf numFmtId="0" fontId="0" fillId="6" borderId="27" xfId="0" applyFill="1" applyBorder="1" applyAlignment="1" applyProtection="1">
      <alignment horizontal="center" vertical="center" wrapText="1"/>
      <protection/>
    </xf>
    <xf numFmtId="0" fontId="0" fillId="6" borderId="40" xfId="0" applyFill="1" applyBorder="1" applyAlignment="1" applyProtection="1">
      <alignment horizontal="center" vertical="center" wrapText="1"/>
      <protection/>
    </xf>
    <xf numFmtId="0" fontId="4" fillId="3" borderId="7" xfId="0" applyNumberFormat="1" applyFont="1" applyFill="1" applyBorder="1" applyAlignment="1" applyProtection="1">
      <alignment horizontal="center"/>
      <protection/>
    </xf>
    <xf numFmtId="0" fontId="4" fillId="3" borderId="15" xfId="0" applyNumberFormat="1" applyFont="1" applyFill="1" applyBorder="1" applyAlignment="1" applyProtection="1">
      <alignment horizontal="center"/>
      <protection/>
    </xf>
    <xf numFmtId="0" fontId="4" fillId="3" borderId="30" xfId="0" applyNumberFormat="1" applyFont="1" applyFill="1" applyBorder="1" applyAlignment="1" applyProtection="1">
      <alignment horizontal="center"/>
      <protection locked="0"/>
    </xf>
    <xf numFmtId="0" fontId="0" fillId="6" borderId="62" xfId="0" applyFill="1" applyBorder="1" applyAlignment="1" applyProtection="1">
      <alignment horizontal="left"/>
      <protection/>
    </xf>
    <xf numFmtId="0" fontId="0" fillId="6" borderId="63" xfId="0" applyFill="1" applyBorder="1" applyAlignment="1" applyProtection="1">
      <alignment horizontal="left"/>
      <protection/>
    </xf>
    <xf numFmtId="210" fontId="0" fillId="0" borderId="63" xfId="0" applyNumberFormat="1" applyFont="1" applyFill="1" applyBorder="1" applyAlignment="1" applyProtection="1">
      <alignment horizontal="left"/>
      <protection/>
    </xf>
    <xf numFmtId="210" fontId="0" fillId="0" borderId="67" xfId="0" applyNumberFormat="1" applyFont="1" applyFill="1" applyBorder="1" applyAlignment="1" applyProtection="1">
      <alignment horizontal="left"/>
      <protection/>
    </xf>
    <xf numFmtId="0" fontId="0" fillId="6" borderId="22" xfId="0" applyFont="1" applyFill="1" applyBorder="1" applyAlignment="1" applyProtection="1">
      <alignment horizontal="center" vertical="center" wrapText="1"/>
      <protection/>
    </xf>
    <xf numFmtId="0" fontId="0" fillId="6" borderId="66" xfId="0" applyFont="1" applyFill="1" applyBorder="1" applyAlignment="1" applyProtection="1">
      <alignment horizontal="center" vertical="center" wrapText="1"/>
      <protection/>
    </xf>
    <xf numFmtId="0" fontId="0" fillId="6" borderId="17" xfId="0" applyFont="1" applyFill="1" applyBorder="1" applyAlignment="1" applyProtection="1">
      <alignment horizontal="center" vertical="center" wrapText="1"/>
      <protection/>
    </xf>
    <xf numFmtId="0" fontId="0" fillId="6" borderId="27" xfId="0" applyFont="1" applyFill="1" applyBorder="1" applyAlignment="1" applyProtection="1">
      <alignment horizontal="center" vertical="center" wrapText="1"/>
      <protection/>
    </xf>
    <xf numFmtId="0" fontId="0" fillId="6" borderId="37" xfId="0" applyFont="1" applyFill="1" applyBorder="1" applyAlignment="1" applyProtection="1">
      <alignment horizontal="center" vertical="center" wrapText="1"/>
      <protection/>
    </xf>
    <xf numFmtId="0" fontId="0" fillId="6" borderId="40" xfId="0" applyFont="1" applyFill="1" applyBorder="1" applyAlignment="1" applyProtection="1">
      <alignment horizontal="center" vertical="center" wrapText="1"/>
      <protection/>
    </xf>
    <xf numFmtId="0" fontId="3" fillId="6" borderId="66" xfId="0" applyFont="1" applyFill="1" applyBorder="1" applyAlignment="1" applyProtection="1">
      <alignment horizontal="center" vertical="center" wrapText="1"/>
      <protection/>
    </xf>
    <xf numFmtId="0" fontId="3" fillId="6" borderId="27" xfId="0" applyFont="1" applyFill="1" applyBorder="1" applyAlignment="1" applyProtection="1">
      <alignment horizontal="center" vertical="center" wrapText="1"/>
      <protection/>
    </xf>
    <xf numFmtId="0" fontId="3" fillId="6" borderId="40" xfId="0" applyFont="1" applyFill="1" applyBorder="1" applyAlignment="1" applyProtection="1">
      <alignment horizontal="center" vertical="center" wrapText="1"/>
      <protection/>
    </xf>
    <xf numFmtId="0" fontId="0" fillId="0" borderId="68" xfId="0" applyBorder="1" applyAlignment="1" applyProtection="1">
      <alignment horizontal="left"/>
      <protection/>
    </xf>
    <xf numFmtId="0" fontId="0" fillId="0" borderId="0" xfId="0" applyBorder="1" applyAlignment="1" applyProtection="1">
      <alignment horizontal="left"/>
      <protection/>
    </xf>
    <xf numFmtId="0" fontId="0" fillId="0" borderId="33" xfId="0" applyBorder="1" applyAlignment="1" applyProtection="1">
      <alignment horizontal="left"/>
      <protection/>
    </xf>
    <xf numFmtId="0" fontId="1" fillId="2" borderId="0" xfId="0" applyFont="1" applyFill="1" applyBorder="1" applyAlignment="1" applyProtection="1">
      <alignment horizontal="center" vertical="center" wrapText="1"/>
      <protection/>
    </xf>
    <xf numFmtId="0" fontId="0" fillId="6" borderId="69" xfId="0" applyFill="1" applyBorder="1" applyAlignment="1" applyProtection="1">
      <alignment horizontal="left" vertical="center" wrapText="1"/>
      <protection/>
    </xf>
    <xf numFmtId="0" fontId="0" fillId="6" borderId="70" xfId="0" applyFill="1" applyBorder="1" applyAlignment="1" applyProtection="1">
      <alignment horizontal="left" vertical="center" wrapText="1"/>
      <protection/>
    </xf>
    <xf numFmtId="0" fontId="20" fillId="0" borderId="70" xfId="0" applyFont="1" applyFill="1" applyBorder="1" applyAlignment="1" applyProtection="1">
      <alignment horizontal="center" vertical="center" wrapText="1"/>
      <protection/>
    </xf>
    <xf numFmtId="0" fontId="20" fillId="0" borderId="71" xfId="0" applyFont="1" applyFill="1" applyBorder="1" applyAlignment="1" applyProtection="1">
      <alignment horizontal="center" vertical="center" wrapText="1"/>
      <protection/>
    </xf>
    <xf numFmtId="0" fontId="20" fillId="0" borderId="27" xfId="0" applyFont="1" applyFill="1" applyBorder="1" applyAlignment="1" applyProtection="1">
      <alignment horizontal="center" vertical="center" wrapText="1"/>
      <protection/>
    </xf>
    <xf numFmtId="0" fontId="20" fillId="0" borderId="59" xfId="0" applyFont="1" applyFill="1" applyBorder="1" applyAlignment="1" applyProtection="1">
      <alignment horizontal="center" vertical="center" wrapText="1"/>
      <protection/>
    </xf>
    <xf numFmtId="0" fontId="0" fillId="6" borderId="69" xfId="0" applyFill="1" applyBorder="1" applyAlignment="1" applyProtection="1">
      <alignment horizontal="left"/>
      <protection/>
    </xf>
    <xf numFmtId="0" fontId="0" fillId="6" borderId="70" xfId="0" applyFill="1" applyBorder="1" applyAlignment="1" applyProtection="1">
      <alignment horizontal="left"/>
      <protection/>
    </xf>
    <xf numFmtId="0" fontId="0" fillId="0" borderId="72" xfId="0" applyNumberFormat="1" applyFill="1" applyBorder="1" applyAlignment="1" applyProtection="1">
      <alignment horizontal="left"/>
      <protection/>
    </xf>
    <xf numFmtId="0" fontId="0" fillId="0" borderId="73" xfId="0" applyNumberFormat="1" applyFill="1" applyBorder="1" applyAlignment="1" applyProtection="1">
      <alignment horizontal="left"/>
      <protection/>
    </xf>
    <xf numFmtId="0" fontId="0" fillId="6" borderId="74" xfId="0" applyFill="1" applyBorder="1" applyAlignment="1" applyProtection="1">
      <alignment horizontal="center" vertical="center" wrapText="1"/>
      <protection/>
    </xf>
    <xf numFmtId="0" fontId="0" fillId="6" borderId="75" xfId="0" applyFill="1" applyBorder="1" applyAlignment="1" applyProtection="1">
      <alignment horizontal="center" vertical="center" wrapText="1"/>
      <protection/>
    </xf>
    <xf numFmtId="0" fontId="0" fillId="6" borderId="76" xfId="0" applyFill="1" applyBorder="1" applyAlignment="1" applyProtection="1">
      <alignment horizontal="center" vertical="center" wrapText="1"/>
      <protection/>
    </xf>
    <xf numFmtId="0" fontId="0" fillId="6" borderId="77" xfId="0" applyFill="1" applyBorder="1" applyAlignment="1" applyProtection="1">
      <alignment horizontal="center" vertical="center" wrapText="1"/>
      <protection/>
    </xf>
    <xf numFmtId="0" fontId="0" fillId="6" borderId="4" xfId="0" applyFill="1" applyBorder="1" applyAlignment="1" applyProtection="1">
      <alignment horizontal="center" vertical="center" wrapText="1"/>
      <protection/>
    </xf>
    <xf numFmtId="0" fontId="0" fillId="6" borderId="22" xfId="0" applyFill="1" applyBorder="1" applyAlignment="1" applyProtection="1">
      <alignment horizontal="center" vertical="center" wrapText="1"/>
      <protection/>
    </xf>
    <xf numFmtId="0" fontId="0" fillId="6" borderId="70" xfId="0" applyFill="1" applyBorder="1" applyAlignment="1" applyProtection="1">
      <alignment horizontal="center"/>
      <protection/>
    </xf>
    <xf numFmtId="0" fontId="0" fillId="6" borderId="71" xfId="0" applyFill="1" applyBorder="1" applyAlignment="1" applyProtection="1">
      <alignment horizontal="center"/>
      <protection/>
    </xf>
    <xf numFmtId="0" fontId="0" fillId="6" borderId="27" xfId="0" applyFill="1" applyBorder="1" applyAlignment="1" applyProtection="1">
      <alignment horizontal="center"/>
      <protection/>
    </xf>
    <xf numFmtId="0" fontId="0" fillId="6" borderId="59" xfId="0" applyFill="1" applyBorder="1" applyAlignment="1" applyProtection="1">
      <alignment horizontal="center"/>
      <protection/>
    </xf>
    <xf numFmtId="0" fontId="0" fillId="6" borderId="70" xfId="0" applyFill="1" applyBorder="1" applyAlignment="1" applyProtection="1">
      <alignment horizontal="center" vertical="center" wrapText="1"/>
      <protection/>
    </xf>
    <xf numFmtId="20" fontId="0" fillId="0" borderId="27" xfId="0" applyNumberFormat="1" applyFill="1" applyBorder="1" applyAlignment="1" applyProtection="1">
      <alignment horizontal="left"/>
      <protection/>
    </xf>
    <xf numFmtId="0" fontId="0" fillId="3" borderId="41"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4" fillId="6" borderId="66" xfId="0" applyFont="1" applyFill="1" applyBorder="1" applyAlignment="1" applyProtection="1">
      <alignment horizontal="center" vertical="center" textRotation="90" wrapText="1"/>
      <protection/>
    </xf>
    <xf numFmtId="0" fontId="4" fillId="6" borderId="78" xfId="0" applyFont="1" applyFill="1" applyBorder="1" applyAlignment="1" applyProtection="1">
      <alignment horizontal="center" vertical="center" textRotation="90" wrapText="1"/>
      <protection/>
    </xf>
    <xf numFmtId="0" fontId="4" fillId="6" borderId="27" xfId="0" applyFont="1" applyFill="1" applyBorder="1" applyAlignment="1" applyProtection="1">
      <alignment horizontal="center" vertical="center" textRotation="90" wrapText="1"/>
      <protection/>
    </xf>
    <xf numFmtId="0" fontId="4" fillId="6" borderId="59" xfId="0" applyFont="1" applyFill="1" applyBorder="1" applyAlignment="1" applyProtection="1">
      <alignment horizontal="center" vertical="center" textRotation="90" wrapText="1"/>
      <protection/>
    </xf>
    <xf numFmtId="0" fontId="4" fillId="6" borderId="40" xfId="0" applyFont="1" applyFill="1" applyBorder="1" applyAlignment="1" applyProtection="1">
      <alignment horizontal="center" vertical="center" textRotation="90" wrapText="1"/>
      <protection/>
    </xf>
    <xf numFmtId="0" fontId="4" fillId="6" borderId="79" xfId="0" applyFont="1" applyFill="1" applyBorder="1" applyAlignment="1" applyProtection="1">
      <alignment horizontal="center" vertical="center" textRotation="90" wrapText="1"/>
      <protection/>
    </xf>
    <xf numFmtId="205" fontId="0" fillId="0" borderId="63" xfId="0" applyNumberFormat="1" applyFill="1" applyBorder="1" applyAlignment="1" applyProtection="1">
      <alignment horizontal="center"/>
      <protection/>
    </xf>
    <xf numFmtId="205" fontId="0" fillId="0" borderId="67" xfId="0" applyNumberFormat="1" applyFill="1" applyBorder="1" applyAlignment="1" applyProtection="1">
      <alignment horizontal="center"/>
      <protection/>
    </xf>
    <xf numFmtId="0" fontId="0" fillId="6" borderId="40" xfId="0" applyFill="1" applyBorder="1" applyAlignment="1" applyProtection="1">
      <alignment horizontal="center"/>
      <protection/>
    </xf>
    <xf numFmtId="0" fontId="0" fillId="3" borderId="22" xfId="0" applyFill="1" applyBorder="1" applyAlignment="1" applyProtection="1">
      <alignment horizontal="center"/>
      <protection locked="0"/>
    </xf>
    <xf numFmtId="0" fontId="0" fillId="3" borderId="66" xfId="0" applyFill="1" applyBorder="1" applyAlignment="1" applyProtection="1">
      <alignment horizontal="center"/>
      <protection locked="0"/>
    </xf>
    <xf numFmtId="1" fontId="0" fillId="3" borderId="66" xfId="0" applyNumberFormat="1" applyFill="1" applyBorder="1" applyAlignment="1" applyProtection="1">
      <alignment horizontal="center"/>
      <protection locked="0"/>
    </xf>
    <xf numFmtId="20" fontId="0" fillId="3" borderId="66" xfId="0" applyNumberFormat="1" applyFill="1" applyBorder="1" applyAlignment="1" applyProtection="1">
      <alignment horizontal="center"/>
      <protection locked="0"/>
    </xf>
    <xf numFmtId="0" fontId="0" fillId="3" borderId="66" xfId="0" applyNumberFormat="1" applyFill="1" applyBorder="1" applyAlignment="1" applyProtection="1">
      <alignment horizontal="center"/>
      <protection locked="0"/>
    </xf>
    <xf numFmtId="211" fontId="0" fillId="3" borderId="66" xfId="0" applyNumberFormat="1" applyFill="1" applyBorder="1" applyAlignment="1" applyProtection="1">
      <alignment horizontal="center"/>
      <protection locked="0"/>
    </xf>
    <xf numFmtId="181" fontId="0" fillId="3" borderId="66" xfId="0" applyNumberFormat="1" applyFill="1" applyBorder="1" applyAlignment="1" applyProtection="1">
      <alignment horizontal="center"/>
      <protection locked="0"/>
    </xf>
    <xf numFmtId="180" fontId="0" fillId="0" borderId="66" xfId="0" applyNumberFormat="1" applyFill="1" applyBorder="1" applyAlignment="1" applyProtection="1">
      <alignment horizontal="center"/>
      <protection/>
    </xf>
    <xf numFmtId="49" fontId="0" fillId="3" borderId="66" xfId="0" applyNumberFormat="1" applyFill="1" applyBorder="1" applyAlignment="1" applyProtection="1">
      <alignment horizontal="center"/>
      <protection locked="0"/>
    </xf>
    <xf numFmtId="49" fontId="0" fillId="3" borderId="78" xfId="0" applyNumberFormat="1" applyFill="1" applyBorder="1" applyAlignment="1" applyProtection="1">
      <alignment horizontal="center"/>
      <protection locked="0"/>
    </xf>
    <xf numFmtId="1" fontId="0" fillId="3" borderId="27" xfId="0" applyNumberFormat="1" applyFill="1" applyBorder="1" applyAlignment="1" applyProtection="1">
      <alignment horizontal="center"/>
      <protection locked="0"/>
    </xf>
    <xf numFmtId="180" fontId="0" fillId="0" borderId="27" xfId="0" applyNumberFormat="1" applyFill="1" applyBorder="1" applyAlignment="1" applyProtection="1">
      <alignment horizontal="center"/>
      <protection/>
    </xf>
    <xf numFmtId="181" fontId="0" fillId="3" borderId="27" xfId="0" applyNumberFormat="1" applyFill="1" applyBorder="1" applyAlignment="1" applyProtection="1">
      <alignment horizontal="center"/>
      <protection locked="0"/>
    </xf>
    <xf numFmtId="1" fontId="0" fillId="3" borderId="63" xfId="0" applyNumberFormat="1" applyFill="1" applyBorder="1" applyAlignment="1" applyProtection="1">
      <alignment horizontal="center"/>
      <protection locked="0"/>
    </xf>
    <xf numFmtId="181" fontId="0" fillId="3" borderId="63" xfId="0" applyNumberFormat="1" applyFill="1" applyBorder="1" applyAlignment="1" applyProtection="1">
      <alignment horizontal="center"/>
      <protection locked="0"/>
    </xf>
    <xf numFmtId="180" fontId="0" fillId="0" borderId="63" xfId="0" applyNumberFormat="1" applyFill="1" applyBorder="1" applyAlignment="1" applyProtection="1">
      <alignment horizontal="center"/>
      <protection/>
    </xf>
    <xf numFmtId="0" fontId="0" fillId="6" borderId="69" xfId="0" applyFill="1" applyBorder="1" applyAlignment="1" applyProtection="1">
      <alignment horizontal="center" vertical="center" wrapText="1"/>
      <protection/>
    </xf>
    <xf numFmtId="0" fontId="0" fillId="6" borderId="60" xfId="0" applyFill="1" applyBorder="1" applyAlignment="1" applyProtection="1">
      <alignment horizontal="center" vertical="center" wrapText="1"/>
      <protection/>
    </xf>
    <xf numFmtId="0" fontId="0" fillId="6" borderId="80" xfId="0" applyFill="1" applyBorder="1" applyAlignment="1" applyProtection="1">
      <alignment horizontal="center" vertical="center" wrapText="1"/>
      <protection/>
    </xf>
    <xf numFmtId="0" fontId="0" fillId="6" borderId="72" xfId="0" applyFill="1" applyBorder="1" applyAlignment="1" applyProtection="1">
      <alignment horizontal="center" vertical="center" wrapText="1"/>
      <protection/>
    </xf>
    <xf numFmtId="0" fontId="0" fillId="6" borderId="41" xfId="0" applyFill="1" applyBorder="1" applyAlignment="1" applyProtection="1">
      <alignment horizontal="center" vertical="center" wrapText="1"/>
      <protection/>
    </xf>
    <xf numFmtId="0" fontId="0" fillId="6" borderId="81" xfId="0" applyFill="1" applyBorder="1" applyAlignment="1" applyProtection="1">
      <alignment horizontal="center" vertical="center" wrapText="1"/>
      <protection/>
    </xf>
    <xf numFmtId="0" fontId="0" fillId="6" borderId="71" xfId="0" applyFill="1" applyBorder="1" applyAlignment="1" applyProtection="1">
      <alignment horizontal="center" vertical="center" wrapText="1"/>
      <protection/>
    </xf>
    <xf numFmtId="0" fontId="0" fillId="6" borderId="82" xfId="0" applyFill="1" applyBorder="1" applyAlignment="1" applyProtection="1">
      <alignment horizontal="center" vertical="center" wrapText="1"/>
      <protection/>
    </xf>
    <xf numFmtId="0" fontId="0" fillId="6" borderId="59" xfId="0" applyFill="1" applyBorder="1" applyAlignment="1" applyProtection="1">
      <alignment horizontal="center" vertical="center" wrapText="1"/>
      <protection/>
    </xf>
    <xf numFmtId="0" fontId="0" fillId="6" borderId="27" xfId="0" applyFill="1" applyBorder="1" applyAlignment="1" applyProtection="1">
      <alignment horizontal="center" vertical="center" textRotation="90" wrapText="1"/>
      <protection/>
    </xf>
    <xf numFmtId="0" fontId="0" fillId="6" borderId="40" xfId="0" applyFill="1" applyBorder="1" applyAlignment="1" applyProtection="1">
      <alignment horizontal="center" vertical="center" textRotation="90" wrapText="1"/>
      <protection/>
    </xf>
    <xf numFmtId="0" fontId="3" fillId="6" borderId="27" xfId="0" applyFont="1" applyFill="1" applyBorder="1" applyAlignment="1" applyProtection="1">
      <alignment horizontal="center" vertical="center" textRotation="90" wrapText="1"/>
      <protection/>
    </xf>
    <xf numFmtId="0" fontId="3" fillId="6" borderId="59" xfId="0" applyFont="1" applyFill="1" applyBorder="1" applyAlignment="1" applyProtection="1">
      <alignment horizontal="center" vertical="center" textRotation="90" wrapText="1"/>
      <protection/>
    </xf>
    <xf numFmtId="0" fontId="3" fillId="6" borderId="40" xfId="0" applyFont="1" applyFill="1" applyBorder="1" applyAlignment="1" applyProtection="1">
      <alignment horizontal="center" vertical="center" textRotation="90" wrapText="1"/>
      <protection/>
    </xf>
    <xf numFmtId="0" fontId="3" fillId="6" borderId="79" xfId="0" applyFont="1" applyFill="1" applyBorder="1" applyAlignment="1" applyProtection="1">
      <alignment horizontal="center" vertical="center" textRotation="90" wrapText="1"/>
      <protection/>
    </xf>
    <xf numFmtId="0" fontId="0" fillId="6" borderId="40" xfId="0" applyFill="1" applyBorder="1" applyAlignment="1" applyProtection="1">
      <alignment horizontal="center"/>
      <protection locked="0"/>
    </xf>
    <xf numFmtId="0" fontId="0" fillId="6" borderId="40" xfId="0" applyFont="1" applyFill="1" applyBorder="1" applyAlignment="1" applyProtection="1">
      <alignment horizontal="center"/>
      <protection/>
    </xf>
    <xf numFmtId="0" fontId="0" fillId="6" borderId="27" xfId="0" applyFont="1" applyFill="1" applyBorder="1" applyAlignment="1" applyProtection="1">
      <alignment horizontal="center" vertical="center" textRotation="90" wrapText="1"/>
      <protection/>
    </xf>
    <xf numFmtId="0" fontId="0" fillId="6" borderId="41" xfId="0" applyFont="1" applyFill="1" applyBorder="1" applyAlignment="1" applyProtection="1">
      <alignment horizontal="center" vertical="center" textRotation="90" wrapText="1"/>
      <protection/>
    </xf>
    <xf numFmtId="0" fontId="0" fillId="6" borderId="40" xfId="0" applyFont="1" applyFill="1" applyBorder="1" applyAlignment="1" applyProtection="1">
      <alignment horizontal="center" vertical="center" textRotation="90" wrapText="1"/>
      <protection/>
    </xf>
    <xf numFmtId="0" fontId="0" fillId="6" borderId="42" xfId="0" applyFont="1" applyFill="1" applyBorder="1" applyAlignment="1" applyProtection="1">
      <alignment horizontal="center" vertical="center" textRotation="90" wrapText="1"/>
      <protection/>
    </xf>
    <xf numFmtId="0" fontId="0" fillId="6" borderId="82" xfId="0" applyFill="1" applyBorder="1" applyAlignment="1" applyProtection="1">
      <alignment horizontal="center" vertical="center" textRotation="90" wrapText="1"/>
      <protection/>
    </xf>
    <xf numFmtId="0" fontId="0" fillId="6" borderId="83" xfId="0" applyFill="1" applyBorder="1" applyAlignment="1" applyProtection="1">
      <alignment horizontal="center" vertical="center" textRotation="90" wrapText="1"/>
      <protection/>
    </xf>
    <xf numFmtId="0" fontId="0" fillId="0" borderId="84" xfId="0" applyFill="1" applyBorder="1" applyAlignment="1" applyProtection="1">
      <alignment horizontal="center"/>
      <protection/>
    </xf>
    <xf numFmtId="0" fontId="0" fillId="0" borderId="66" xfId="0" applyFill="1" applyBorder="1" applyAlignment="1" applyProtection="1">
      <alignment horizontal="center"/>
      <protection/>
    </xf>
    <xf numFmtId="49" fontId="0" fillId="3" borderId="66" xfId="0" applyNumberFormat="1" applyFill="1" applyBorder="1" applyAlignment="1" applyProtection="1">
      <alignment/>
      <protection locked="0"/>
    </xf>
    <xf numFmtId="193" fontId="0" fillId="3" borderId="66" xfId="0" applyNumberFormat="1" applyFill="1" applyBorder="1" applyAlignment="1" applyProtection="1">
      <alignment horizontal="center"/>
      <protection locked="0"/>
    </xf>
    <xf numFmtId="49" fontId="0" fillId="3" borderId="6" xfId="0" applyNumberFormat="1" applyFill="1" applyBorder="1" applyAlignment="1" applyProtection="1">
      <alignment horizontal="center"/>
      <protection locked="0"/>
    </xf>
    <xf numFmtId="49" fontId="0" fillId="3" borderId="85" xfId="0" applyNumberFormat="1" applyFill="1" applyBorder="1" applyAlignment="1" applyProtection="1">
      <alignment horizontal="center"/>
      <protection locked="0"/>
    </xf>
    <xf numFmtId="0" fontId="0" fillId="0" borderId="60" xfId="0" applyFill="1" applyBorder="1" applyAlignment="1" applyProtection="1">
      <alignment horizontal="center"/>
      <protection/>
    </xf>
    <xf numFmtId="0" fontId="0" fillId="0" borderId="27" xfId="0" applyFill="1" applyBorder="1" applyAlignment="1" applyProtection="1">
      <alignment horizontal="center"/>
      <protection/>
    </xf>
    <xf numFmtId="0" fontId="0" fillId="3" borderId="27" xfId="0" applyFill="1" applyBorder="1" applyAlignment="1" applyProtection="1">
      <alignment horizontal="center"/>
      <protection locked="0"/>
    </xf>
    <xf numFmtId="49" fontId="0" fillId="3" borderId="82" xfId="0" applyNumberFormat="1" applyFill="1" applyBorder="1" applyAlignment="1" applyProtection="1">
      <alignment horizontal="center"/>
      <protection locked="0"/>
    </xf>
    <xf numFmtId="49" fontId="0" fillId="3" borderId="27" xfId="0" applyNumberFormat="1" applyFill="1" applyBorder="1" applyAlignment="1" applyProtection="1">
      <alignment horizontal="center"/>
      <protection locked="0"/>
    </xf>
    <xf numFmtId="49" fontId="0" fillId="3" borderId="59" xfId="0" applyNumberFormat="1" applyFill="1" applyBorder="1" applyAlignment="1" applyProtection="1">
      <alignment horizontal="center"/>
      <protection locked="0"/>
    </xf>
    <xf numFmtId="193" fontId="0" fillId="3" borderId="27" xfId="0" applyNumberFormat="1" applyFill="1" applyBorder="1" applyAlignment="1" applyProtection="1">
      <alignment horizontal="center"/>
      <protection locked="0"/>
    </xf>
    <xf numFmtId="0" fontId="0" fillId="0" borderId="62" xfId="0" applyFill="1" applyBorder="1" applyAlignment="1" applyProtection="1">
      <alignment horizontal="center"/>
      <protection/>
    </xf>
    <xf numFmtId="0" fontId="0" fillId="0" borderId="63" xfId="0" applyFill="1" applyBorder="1" applyAlignment="1" applyProtection="1">
      <alignment horizontal="center"/>
      <protection/>
    </xf>
    <xf numFmtId="49" fontId="0" fillId="3" borderId="63" xfId="0" applyNumberFormat="1" applyFill="1" applyBorder="1" applyAlignment="1" applyProtection="1">
      <alignment horizontal="center"/>
      <protection locked="0"/>
    </xf>
    <xf numFmtId="49" fontId="0" fillId="3" borderId="63" xfId="0" applyNumberFormat="1" applyFill="1" applyBorder="1" applyAlignment="1" applyProtection="1">
      <alignment/>
      <protection locked="0"/>
    </xf>
    <xf numFmtId="0" fontId="0" fillId="3" borderId="63" xfId="0" applyFill="1" applyBorder="1" applyAlignment="1" applyProtection="1">
      <alignment horizontal="center"/>
      <protection locked="0"/>
    </xf>
    <xf numFmtId="193" fontId="0" fillId="3" borderId="63" xfId="0" applyNumberFormat="1" applyFill="1" applyBorder="1" applyAlignment="1" applyProtection="1">
      <alignment horizontal="center"/>
      <protection locked="0"/>
    </xf>
    <xf numFmtId="49" fontId="0" fillId="3" borderId="67" xfId="0" applyNumberFormat="1" applyFill="1" applyBorder="1" applyAlignment="1" applyProtection="1">
      <alignment horizontal="center"/>
      <protection locked="0"/>
    </xf>
    <xf numFmtId="0" fontId="0" fillId="6" borderId="86" xfId="0" applyFill="1" applyBorder="1" applyAlignment="1" applyProtection="1">
      <alignment horizontal="center" vertical="center" wrapText="1"/>
      <protection/>
    </xf>
    <xf numFmtId="0" fontId="0" fillId="6" borderId="87" xfId="0" applyFill="1" applyBorder="1" applyAlignment="1" applyProtection="1">
      <alignment horizontal="center" vertical="center" wrapText="1"/>
      <protection/>
    </xf>
    <xf numFmtId="0" fontId="0" fillId="6" borderId="87" xfId="0" applyFill="1" applyBorder="1" applyAlignment="1" applyProtection="1">
      <alignment horizontal="center"/>
      <protection/>
    </xf>
    <xf numFmtId="0" fontId="0" fillId="6" borderId="88" xfId="0" applyFill="1" applyBorder="1" applyAlignment="1" applyProtection="1">
      <alignment horizontal="center"/>
      <protection/>
    </xf>
    <xf numFmtId="0" fontId="0" fillId="0" borderId="86" xfId="0" applyFill="1" applyBorder="1" applyAlignment="1" applyProtection="1">
      <alignment horizontal="center" vertical="center" wrapText="1"/>
      <protection/>
    </xf>
    <xf numFmtId="0" fontId="0" fillId="0" borderId="87" xfId="0" applyFill="1" applyBorder="1" applyAlignment="1" applyProtection="1">
      <alignment horizontal="center" vertical="center" wrapText="1"/>
      <protection/>
    </xf>
    <xf numFmtId="0" fontId="0" fillId="0" borderId="88" xfId="0" applyFill="1" applyBorder="1" applyAlignment="1" applyProtection="1">
      <alignment horizontal="center" vertical="center" wrapText="1"/>
      <protection/>
    </xf>
    <xf numFmtId="49" fontId="0" fillId="3" borderId="64" xfId="0" applyNumberFormat="1" applyFill="1" applyBorder="1" applyAlignment="1" applyProtection="1">
      <alignment horizontal="center"/>
      <protection locked="0"/>
    </xf>
    <xf numFmtId="49" fontId="0" fillId="3" borderId="89" xfId="0" applyNumberFormat="1" applyFill="1" applyBorder="1" applyAlignment="1" applyProtection="1">
      <alignment horizontal="center"/>
      <protection locked="0"/>
    </xf>
    <xf numFmtId="0" fontId="0" fillId="3" borderId="63" xfId="0" applyNumberFormat="1" applyFill="1" applyBorder="1" applyAlignment="1" applyProtection="1">
      <alignment horizontal="center"/>
      <protection locked="0"/>
    </xf>
    <xf numFmtId="0" fontId="3" fillId="0" borderId="66" xfId="0" applyFont="1" applyFill="1" applyBorder="1" applyAlignment="1" applyProtection="1">
      <alignment horizontal="center"/>
      <protection/>
    </xf>
    <xf numFmtId="0" fontId="3" fillId="0" borderId="78" xfId="0" applyFont="1" applyFill="1" applyBorder="1" applyAlignment="1" applyProtection="1">
      <alignment horizontal="center"/>
      <protection/>
    </xf>
    <xf numFmtId="0" fontId="0" fillId="0" borderId="59" xfId="0" applyFill="1" applyBorder="1" applyAlignment="1" applyProtection="1">
      <alignment horizontal="center"/>
      <protection/>
    </xf>
    <xf numFmtId="0" fontId="0" fillId="0" borderId="66"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4" fillId="3" borderId="30" xfId="0" applyNumberFormat="1" applyFont="1" applyFill="1" applyBorder="1" applyAlignment="1" applyProtection="1">
      <alignment/>
      <protection locked="0"/>
    </xf>
    <xf numFmtId="0" fontId="4" fillId="3" borderId="90" xfId="0" applyNumberFormat="1" applyFont="1" applyFill="1" applyBorder="1" applyAlignment="1" applyProtection="1">
      <alignment/>
      <protection locked="0"/>
    </xf>
    <xf numFmtId="0" fontId="4" fillId="3" borderId="5" xfId="0" applyNumberFormat="1" applyFont="1" applyFill="1" applyBorder="1" applyAlignment="1" applyProtection="1">
      <alignment horizontal="center"/>
      <protection/>
    </xf>
    <xf numFmtId="0" fontId="4" fillId="3" borderId="0" xfId="0" applyNumberFormat="1" applyFont="1" applyFill="1" applyBorder="1" applyAlignment="1" applyProtection="1">
      <alignment horizontal="center"/>
      <protection/>
    </xf>
    <xf numFmtId="0" fontId="4" fillId="3" borderId="20" xfId="0" applyNumberFormat="1" applyFont="1" applyFill="1" applyBorder="1" applyAlignment="1" applyProtection="1">
      <alignment horizontal="center"/>
      <protection locked="0"/>
    </xf>
    <xf numFmtId="0" fontId="4" fillId="3" borderId="41" xfId="0" applyNumberFormat="1" applyFont="1" applyFill="1" applyBorder="1" applyAlignment="1" applyProtection="1">
      <alignment horizontal="center"/>
      <protection/>
    </xf>
    <xf numFmtId="0" fontId="4" fillId="3" borderId="20" xfId="0" applyNumberFormat="1" applyFont="1" applyFill="1" applyBorder="1" applyAlignment="1" applyProtection="1">
      <alignment horizontal="center"/>
      <protection/>
    </xf>
    <xf numFmtId="0" fontId="4" fillId="3" borderId="64" xfId="0" applyNumberFormat="1" applyFont="1" applyFill="1" applyBorder="1" applyAlignment="1" applyProtection="1">
      <alignment horizontal="center"/>
      <protection/>
    </xf>
    <xf numFmtId="0" fontId="4" fillId="3" borderId="35" xfId="0" applyNumberFormat="1" applyFont="1" applyFill="1" applyBorder="1" applyAlignment="1" applyProtection="1">
      <alignment horizontal="center"/>
      <protection/>
    </xf>
    <xf numFmtId="0" fontId="4" fillId="3" borderId="35" xfId="0" applyNumberFormat="1" applyFont="1" applyFill="1" applyBorder="1" applyAlignment="1" applyProtection="1">
      <alignment horizontal="center"/>
      <protection locked="0"/>
    </xf>
    <xf numFmtId="0" fontId="0" fillId="0" borderId="67" xfId="0" applyFill="1" applyBorder="1" applyAlignment="1" applyProtection="1">
      <alignment horizontal="center"/>
      <protection/>
    </xf>
    <xf numFmtId="0" fontId="4" fillId="3" borderId="20" xfId="0" applyNumberFormat="1" applyFont="1" applyFill="1" applyBorder="1" applyAlignment="1" applyProtection="1">
      <alignment horizontal="left"/>
      <protection/>
    </xf>
    <xf numFmtId="0" fontId="4" fillId="3" borderId="32" xfId="0" applyNumberFormat="1" applyFont="1" applyFill="1" applyBorder="1" applyAlignment="1" applyProtection="1">
      <alignment horizontal="left"/>
      <protection/>
    </xf>
    <xf numFmtId="49" fontId="4" fillId="3" borderId="20" xfId="0" applyNumberFormat="1" applyFont="1" applyFill="1" applyBorder="1" applyAlignment="1" applyProtection="1">
      <alignment/>
      <protection locked="0"/>
    </xf>
    <xf numFmtId="49" fontId="4" fillId="3" borderId="61" xfId="0" applyNumberFormat="1" applyFont="1" applyFill="1" applyBorder="1" applyAlignment="1" applyProtection="1">
      <alignment/>
      <protection locked="0"/>
    </xf>
    <xf numFmtId="49" fontId="4" fillId="3" borderId="35" xfId="0" applyNumberFormat="1" applyFont="1" applyFill="1" applyBorder="1" applyAlignment="1" applyProtection="1">
      <alignment/>
      <protection locked="0"/>
    </xf>
    <xf numFmtId="49" fontId="4" fillId="3" borderId="65" xfId="0" applyNumberFormat="1" applyFont="1" applyFill="1" applyBorder="1" applyAlignment="1" applyProtection="1">
      <alignment/>
      <protection locked="0"/>
    </xf>
    <xf numFmtId="0" fontId="3" fillId="2" borderId="12" xfId="0" applyFont="1" applyFill="1" applyBorder="1" applyAlignment="1">
      <alignment horizontal="center"/>
    </xf>
    <xf numFmtId="0" fontId="3" fillId="2" borderId="39" xfId="0" applyFont="1" applyFill="1" applyBorder="1" applyAlignment="1">
      <alignment horizontal="center"/>
    </xf>
    <xf numFmtId="0" fontId="3" fillId="2" borderId="40" xfId="0" applyFont="1" applyFill="1" applyBorder="1" applyAlignment="1">
      <alignment horizontal="center"/>
    </xf>
    <xf numFmtId="0" fontId="3" fillId="2" borderId="68" xfId="0" applyFont="1" applyFill="1" applyBorder="1" applyAlignment="1">
      <alignment horizontal="left"/>
    </xf>
    <xf numFmtId="0" fontId="3" fillId="2" borderId="0" xfId="0" applyFont="1" applyFill="1" applyBorder="1" applyAlignment="1">
      <alignment horizontal="left"/>
    </xf>
    <xf numFmtId="0" fontId="3" fillId="2" borderId="68" xfId="0" applyFont="1" applyFill="1" applyBorder="1" applyAlignment="1">
      <alignment horizontal="center"/>
    </xf>
    <xf numFmtId="0" fontId="3" fillId="2" borderId="0" xfId="0" applyFont="1" applyFill="1" applyBorder="1" applyAlignment="1">
      <alignment horizontal="center"/>
    </xf>
    <xf numFmtId="0" fontId="3" fillId="2" borderId="45" xfId="0" applyFont="1" applyFill="1" applyBorder="1" applyAlignment="1">
      <alignment horizontal="center"/>
    </xf>
    <xf numFmtId="0" fontId="3" fillId="2" borderId="36" xfId="0" applyFont="1" applyFill="1" applyBorder="1" applyAlignment="1">
      <alignment horizontal="center"/>
    </xf>
    <xf numFmtId="0" fontId="3" fillId="2" borderId="12" xfId="0" applyFont="1" applyFill="1" applyBorder="1" applyAlignment="1">
      <alignment horizontal="center" wrapText="1"/>
    </xf>
    <xf numFmtId="0" fontId="3" fillId="2" borderId="36" xfId="0" applyFont="1" applyFill="1" applyBorder="1" applyAlignment="1">
      <alignment horizontal="center" wrapText="1"/>
    </xf>
    <xf numFmtId="0" fontId="3" fillId="2" borderId="27" xfId="0" applyFont="1" applyFill="1" applyBorder="1" applyAlignment="1">
      <alignment horizontal="center" wrapText="1"/>
    </xf>
    <xf numFmtId="0" fontId="3" fillId="2" borderId="46" xfId="0" applyFont="1" applyFill="1" applyBorder="1" applyAlignment="1">
      <alignment horizontal="center" wrapText="1"/>
    </xf>
    <xf numFmtId="0" fontId="3" fillId="2" borderId="27" xfId="0" applyFont="1" applyFill="1" applyBorder="1" applyAlignment="1">
      <alignment horizontal="center"/>
    </xf>
    <xf numFmtId="205" fontId="3" fillId="2" borderId="40" xfId="0" applyNumberFormat="1" applyFont="1" applyFill="1" applyBorder="1" applyAlignment="1">
      <alignment horizontal="center"/>
    </xf>
    <xf numFmtId="205" fontId="3" fillId="2" borderId="91" xfId="0" applyNumberFormat="1" applyFont="1" applyFill="1" applyBorder="1" applyAlignment="1">
      <alignment horizontal="center"/>
    </xf>
    <xf numFmtId="20" fontId="3" fillId="2" borderId="40" xfId="0" applyNumberFormat="1" applyFont="1" applyFill="1" applyBorder="1" applyAlignment="1">
      <alignment horizontal="center"/>
    </xf>
    <xf numFmtId="0" fontId="3" fillId="2" borderId="38" xfId="0" applyFont="1" applyFill="1" applyBorder="1" applyAlignment="1">
      <alignment horizontal="center"/>
    </xf>
    <xf numFmtId="0" fontId="3" fillId="2" borderId="27" xfId="0" applyFont="1" applyFill="1" applyBorder="1" applyAlignment="1" applyProtection="1">
      <alignment horizontal="center"/>
      <protection locked="0"/>
    </xf>
    <xf numFmtId="0" fontId="3" fillId="2" borderId="45" xfId="0" applyFont="1" applyFill="1" applyBorder="1" applyAlignment="1">
      <alignment horizontal="center" vertical="top"/>
    </xf>
    <xf numFmtId="0" fontId="3" fillId="2" borderId="38" xfId="0" applyFont="1" applyFill="1" applyBorder="1" applyAlignment="1">
      <alignment horizontal="center" vertical="top"/>
    </xf>
    <xf numFmtId="0" fontId="3" fillId="2" borderId="12" xfId="0" applyFont="1" applyFill="1" applyBorder="1" applyAlignment="1">
      <alignment horizontal="center" vertical="top" wrapText="1"/>
    </xf>
    <xf numFmtId="0" fontId="3" fillId="2" borderId="27" xfId="0" applyFont="1" applyFill="1" applyBorder="1" applyAlignment="1">
      <alignment horizontal="center" vertical="top" wrapText="1"/>
    </xf>
    <xf numFmtId="0" fontId="4" fillId="2" borderId="27" xfId="0" applyFont="1" applyFill="1" applyBorder="1" applyAlignment="1">
      <alignment horizontal="center" vertical="top" wrapText="1"/>
    </xf>
    <xf numFmtId="0" fontId="3" fillId="2" borderId="40" xfId="0" applyFont="1" applyFill="1" applyBorder="1" applyAlignment="1" applyProtection="1">
      <alignment horizontal="center"/>
      <protection locked="0"/>
    </xf>
    <xf numFmtId="0" fontId="3" fillId="2" borderId="27" xfId="0" applyFont="1" applyFill="1" applyBorder="1" applyAlignment="1" applyProtection="1">
      <alignment horizontal="center"/>
      <protection/>
    </xf>
    <xf numFmtId="0" fontId="3" fillId="2" borderId="27"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0" xfId="0" applyFont="1" applyFill="1" applyBorder="1" applyAlignment="1" applyProtection="1">
      <alignment horizontal="center"/>
      <protection/>
    </xf>
    <xf numFmtId="0" fontId="3" fillId="2" borderId="46" xfId="0" applyFont="1" applyFill="1" applyBorder="1" applyAlignment="1" applyProtection="1">
      <alignment horizontal="center"/>
      <protection locked="0"/>
    </xf>
    <xf numFmtId="0" fontId="3" fillId="2" borderId="91" xfId="0" applyFont="1" applyFill="1" applyBorder="1" applyAlignment="1" applyProtection="1">
      <alignment horizontal="center"/>
      <protection locked="0"/>
    </xf>
    <xf numFmtId="0" fontId="1" fillId="2" borderId="0" xfId="0" applyFont="1" applyFill="1" applyBorder="1" applyAlignment="1">
      <alignment horizontal="center"/>
    </xf>
    <xf numFmtId="0" fontId="3" fillId="2" borderId="27" xfId="0" applyFont="1" applyFill="1" applyBorder="1" applyAlignment="1">
      <alignment horizontal="center" vertical="center" wrapText="1"/>
    </xf>
    <xf numFmtId="0" fontId="3" fillId="2" borderId="46" xfId="0" applyFont="1" applyFill="1" applyBorder="1" applyAlignment="1">
      <alignment horizontal="center"/>
    </xf>
    <xf numFmtId="0" fontId="3" fillId="2" borderId="91" xfId="0" applyFont="1" applyFill="1" applyBorder="1" applyAlignment="1">
      <alignment horizontal="center"/>
    </xf>
    <xf numFmtId="0" fontId="3" fillId="2" borderId="12"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27" xfId="0" applyFont="1" applyFill="1" applyBorder="1" applyAlignment="1" applyProtection="1">
      <alignment horizontal="left"/>
      <protection locked="0"/>
    </xf>
    <xf numFmtId="0" fontId="3" fillId="2" borderId="40" xfId="0" applyFont="1" applyFill="1" applyBorder="1" applyAlignment="1" applyProtection="1">
      <alignment horizontal="left"/>
      <protection locked="0"/>
    </xf>
    <xf numFmtId="210" fontId="3" fillId="2" borderId="42" xfId="0" applyNumberFormat="1" applyFont="1" applyFill="1" applyBorder="1" applyAlignment="1">
      <alignment horizontal="center"/>
    </xf>
    <xf numFmtId="210" fontId="3" fillId="2" borderId="92" xfId="0" applyNumberFormat="1" applyFont="1" applyFill="1" applyBorder="1" applyAlignment="1">
      <alignment horizontal="center"/>
    </xf>
    <xf numFmtId="210" fontId="3" fillId="2" borderId="93" xfId="0" applyNumberFormat="1" applyFont="1" applyFill="1" applyBorder="1" applyAlignment="1">
      <alignment horizontal="center"/>
    </xf>
    <xf numFmtId="0" fontId="21" fillId="2" borderId="94" xfId="0" applyFont="1" applyFill="1" applyBorder="1" applyAlignment="1" applyProtection="1">
      <alignment horizontal="center"/>
      <protection/>
    </xf>
    <xf numFmtId="0" fontId="13" fillId="2" borderId="29" xfId="0" applyFont="1" applyFill="1" applyBorder="1" applyAlignment="1" applyProtection="1">
      <alignment horizontal="center"/>
      <protection/>
    </xf>
    <xf numFmtId="0" fontId="13" fillId="2" borderId="29" xfId="0" applyFont="1" applyFill="1" applyBorder="1" applyAlignment="1" applyProtection="1">
      <alignment horizontal="left"/>
      <protection locked="0"/>
    </xf>
    <xf numFmtId="0" fontId="5" fillId="2" borderId="15" xfId="0" applyFont="1" applyFill="1" applyBorder="1" applyAlignment="1" applyProtection="1">
      <alignment horizontal="center"/>
      <protection/>
    </xf>
    <xf numFmtId="0" fontId="4" fillId="2" borderId="0" xfId="0" applyFont="1" applyFill="1" applyAlignment="1" applyProtection="1">
      <alignment horizontal="center"/>
      <protection/>
    </xf>
    <xf numFmtId="0" fontId="5" fillId="2" borderId="15" xfId="0" applyFont="1" applyFill="1" applyBorder="1" applyAlignment="1" applyProtection="1">
      <alignment horizontal="left" vertical="top" wrapText="1"/>
      <protection/>
    </xf>
    <xf numFmtId="0" fontId="5" fillId="2" borderId="0" xfId="0" applyFont="1" applyFill="1" applyBorder="1" applyAlignment="1" applyProtection="1">
      <alignment horizontal="left"/>
      <protection/>
    </xf>
    <xf numFmtId="0" fontId="13" fillId="2" borderId="29" xfId="0" applyFont="1" applyFill="1" applyBorder="1" applyAlignment="1" applyProtection="1">
      <alignment horizontal="center"/>
      <protection locked="0"/>
    </xf>
    <xf numFmtId="0" fontId="2" fillId="2" borderId="0" xfId="0" applyFont="1" applyFill="1" applyAlignment="1" applyProtection="1">
      <alignment horizontal="center"/>
      <protection/>
    </xf>
    <xf numFmtId="49" fontId="13" fillId="2" borderId="29" xfId="0" applyNumberFormat="1" applyFont="1" applyFill="1" applyBorder="1" applyAlignment="1" applyProtection="1">
      <alignment horizontal="center"/>
      <protection/>
    </xf>
    <xf numFmtId="0" fontId="13" fillId="2" borderId="29" xfId="0" applyNumberFormat="1" applyFont="1" applyFill="1" applyBorder="1" applyAlignment="1" applyProtection="1">
      <alignment horizontal="center"/>
      <protection/>
    </xf>
    <xf numFmtId="1" fontId="13" fillId="2" borderId="29" xfId="0" applyNumberFormat="1" applyFont="1" applyFill="1" applyBorder="1" applyAlignment="1" applyProtection="1">
      <alignment horizontal="center"/>
      <protection/>
    </xf>
    <xf numFmtId="180" fontId="4" fillId="2" borderId="29" xfId="0" applyNumberFormat="1" applyFont="1" applyFill="1" applyBorder="1" applyAlignment="1" applyProtection="1">
      <alignment horizontal="center"/>
      <protection/>
    </xf>
    <xf numFmtId="0" fontId="21" fillId="2" borderId="29" xfId="0" applyFont="1" applyFill="1" applyBorder="1" applyAlignment="1" applyProtection="1">
      <alignment horizontal="center"/>
      <protection/>
    </xf>
    <xf numFmtId="0" fontId="13" fillId="2" borderId="29" xfId="0" applyFont="1" applyFill="1" applyBorder="1" applyAlignment="1" applyProtection="1">
      <alignment horizontal="left"/>
      <protection/>
    </xf>
    <xf numFmtId="0" fontId="13" fillId="2" borderId="29" xfId="0" applyFont="1" applyFill="1" applyBorder="1" applyAlignment="1" applyProtection="1" quotePrefix="1">
      <alignment horizontal="center"/>
      <protection/>
    </xf>
    <xf numFmtId="202" fontId="13" fillId="2" borderId="29" xfId="0" applyNumberFormat="1" applyFont="1" applyFill="1" applyBorder="1" applyAlignment="1" applyProtection="1">
      <alignment horizontal="center"/>
      <protection/>
    </xf>
    <xf numFmtId="211" fontId="13" fillId="2" borderId="29" xfId="0" applyNumberFormat="1" applyFont="1" applyFill="1" applyBorder="1" applyAlignment="1" applyProtection="1">
      <alignment horizontal="center"/>
      <protection/>
    </xf>
    <xf numFmtId="0" fontId="4" fillId="2" borderId="94" xfId="0" applyFont="1" applyFill="1" applyBorder="1" applyAlignment="1" applyProtection="1">
      <alignment horizontal="center"/>
      <protection/>
    </xf>
    <xf numFmtId="180" fontId="13" fillId="2" borderId="29" xfId="0" applyNumberFormat="1" applyFont="1" applyFill="1" applyBorder="1" applyAlignment="1" applyProtection="1">
      <alignment horizontal="center"/>
      <protection/>
    </xf>
    <xf numFmtId="181" fontId="13" fillId="2" borderId="29" xfId="0" applyNumberFormat="1" applyFont="1" applyFill="1" applyBorder="1" applyAlignment="1" applyProtection="1">
      <alignment horizontal="center"/>
      <protection/>
    </xf>
    <xf numFmtId="199" fontId="13" fillId="2" borderId="29" xfId="0" applyNumberFormat="1" applyFont="1" applyFill="1" applyBorder="1" applyAlignment="1" applyProtection="1">
      <alignment horizontal="center"/>
      <protection/>
    </xf>
    <xf numFmtId="0" fontId="4" fillId="2" borderId="0" xfId="0" applyFont="1" applyFill="1" applyAlignment="1">
      <alignment horizontal="center"/>
    </xf>
    <xf numFmtId="0" fontId="4" fillId="2" borderId="4" xfId="0" applyFont="1" applyFill="1" applyBorder="1" applyAlignment="1" applyProtection="1">
      <alignment horizontal="center"/>
      <protection/>
    </xf>
    <xf numFmtId="210" fontId="13" fillId="2" borderId="29" xfId="0" applyNumberFormat="1" applyFont="1" applyFill="1" applyBorder="1" applyAlignment="1" applyProtection="1">
      <alignment horizontal="center"/>
      <protection/>
    </xf>
    <xf numFmtId="0" fontId="13" fillId="2" borderId="29" xfId="0" applyFont="1" applyFill="1" applyBorder="1" applyAlignment="1">
      <alignment horizontal="center"/>
    </xf>
    <xf numFmtId="0" fontId="5" fillId="2" borderId="15" xfId="0" applyFont="1" applyFill="1" applyBorder="1" applyAlignment="1">
      <alignment horizontal="center"/>
    </xf>
    <xf numFmtId="0" fontId="5" fillId="2" borderId="15" xfId="0" applyFont="1" applyFill="1" applyBorder="1" applyAlignment="1">
      <alignment horizontal="left" vertical="top" wrapText="1"/>
    </xf>
    <xf numFmtId="0" fontId="5" fillId="2" borderId="0" xfId="0" applyFont="1" applyFill="1" applyBorder="1" applyAlignment="1">
      <alignment horizontal="left"/>
    </xf>
    <xf numFmtId="1" fontId="13" fillId="2" borderId="29" xfId="0" applyNumberFormat="1" applyFont="1" applyFill="1" applyBorder="1" applyAlignment="1">
      <alignment horizontal="center"/>
    </xf>
    <xf numFmtId="49" fontId="13" fillId="2" borderId="29" xfId="0" applyNumberFormat="1" applyFont="1" applyFill="1" applyBorder="1" applyAlignment="1">
      <alignment horizontal="center"/>
    </xf>
    <xf numFmtId="181" fontId="13" fillId="2" borderId="29" xfId="0" applyNumberFormat="1" applyFont="1" applyFill="1" applyBorder="1" applyAlignment="1">
      <alignment horizontal="center"/>
    </xf>
    <xf numFmtId="180" fontId="4" fillId="2" borderId="29" xfId="0" applyNumberFormat="1" applyFont="1" applyFill="1" applyBorder="1" applyAlignment="1">
      <alignment horizontal="center"/>
    </xf>
    <xf numFmtId="202" fontId="13" fillId="2" borderId="29" xfId="0" applyNumberFormat="1" applyFont="1" applyFill="1" applyBorder="1" applyAlignment="1">
      <alignment horizontal="center"/>
    </xf>
    <xf numFmtId="211" fontId="13" fillId="2" borderId="29" xfId="0" applyNumberFormat="1" applyFont="1" applyFill="1" applyBorder="1" applyAlignment="1">
      <alignment horizontal="center"/>
    </xf>
    <xf numFmtId="180" fontId="13" fillId="2" borderId="29" xfId="0" applyNumberFormat="1" applyFont="1" applyFill="1" applyBorder="1" applyAlignment="1">
      <alignment horizontal="center"/>
    </xf>
    <xf numFmtId="210" fontId="13" fillId="2" borderId="29" xfId="0" applyNumberFormat="1" applyFont="1" applyFill="1" applyBorder="1" applyAlignment="1">
      <alignment horizontal="center"/>
    </xf>
    <xf numFmtId="199" fontId="13" fillId="2" borderId="29" xfId="0" applyNumberFormat="1" applyFont="1" applyFill="1" applyBorder="1" applyAlignment="1">
      <alignment horizontal="center"/>
    </xf>
    <xf numFmtId="0" fontId="13" fillId="2" borderId="29" xfId="0" applyFont="1" applyFill="1" applyBorder="1" applyAlignment="1" quotePrefix="1">
      <alignment horizontal="center"/>
    </xf>
    <xf numFmtId="0" fontId="4" fillId="2" borderId="29" xfId="0" applyFont="1" applyFill="1" applyBorder="1" applyAlignment="1">
      <alignment horizontal="center"/>
    </xf>
    <xf numFmtId="0" fontId="13" fillId="2" borderId="29" xfId="0" applyFont="1" applyFill="1" applyBorder="1" applyAlignment="1">
      <alignment horizontal="left"/>
    </xf>
    <xf numFmtId="0" fontId="21" fillId="2" borderId="94" xfId="0" applyFont="1" applyFill="1" applyBorder="1" applyAlignment="1">
      <alignment horizontal="center"/>
    </xf>
    <xf numFmtId="0" fontId="2" fillId="2" borderId="0" xfId="0" applyFont="1" applyFill="1" applyAlignment="1">
      <alignment horizontal="center"/>
    </xf>
    <xf numFmtId="0" fontId="21" fillId="2" borderId="29" xfId="0" applyFont="1" applyFill="1" applyBorder="1" applyAlignment="1">
      <alignment horizontal="center"/>
    </xf>
    <xf numFmtId="200" fontId="13" fillId="2" borderId="29" xfId="0" applyNumberFormat="1" applyFont="1" applyFill="1" applyBorder="1" applyAlignment="1">
      <alignment horizontal="center"/>
    </xf>
    <xf numFmtId="0" fontId="13" fillId="2" borderId="29" xfId="0" applyNumberFormat="1" applyFont="1" applyFill="1" applyBorder="1" applyAlignment="1">
      <alignment horizontal="center"/>
    </xf>
    <xf numFmtId="0" fontId="4" fillId="2" borderId="4" xfId="0" applyFont="1" applyFill="1" applyBorder="1" applyAlignment="1">
      <alignment horizontal="center"/>
    </xf>
    <xf numFmtId="0" fontId="0" fillId="0" borderId="0" xfId="0" applyAlignment="1" applyProtection="1">
      <alignment horizontal="center" vertical="center"/>
      <protection/>
    </xf>
    <xf numFmtId="213" fontId="2" fillId="0" borderId="0" xfId="0" applyNumberFormat="1" applyFont="1" applyAlignment="1" applyProtection="1">
      <alignment horizontal="left"/>
      <protection/>
    </xf>
    <xf numFmtId="0" fontId="2" fillId="0" borderId="0" xfId="0" applyFont="1" applyAlignment="1" applyProtection="1">
      <alignment horizontal="left" vertical="top"/>
      <protection locked="0"/>
    </xf>
    <xf numFmtId="0" fontId="2" fillId="0" borderId="0" xfId="0" applyFont="1" applyAlignment="1" applyProtection="1">
      <alignment horizontal="left"/>
      <protection/>
    </xf>
    <xf numFmtId="14" fontId="2" fillId="0" borderId="0" xfId="0" applyNumberFormat="1" applyFont="1" applyAlignment="1" applyProtection="1">
      <alignment horizontal="left"/>
      <protection/>
    </xf>
    <xf numFmtId="0" fontId="2" fillId="0" borderId="0" xfId="0" applyFont="1" applyAlignment="1" applyProtection="1">
      <alignment horizontal="left" vertical="top"/>
      <protection/>
    </xf>
    <xf numFmtId="0" fontId="2" fillId="0" borderId="0" xfId="0" applyFont="1" applyAlignment="1" applyProtection="1">
      <alignment horizontal="left"/>
      <protection locked="0"/>
    </xf>
    <xf numFmtId="14" fontId="2" fillId="0" borderId="0" xfId="0" applyNumberFormat="1" applyFont="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6"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Alignment="1">
      <alignment horizontal="center"/>
    </xf>
    <xf numFmtId="210" fontId="2"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14.emf" /><Relationship Id="rId7" Type="http://schemas.openxmlformats.org/officeDocument/2006/relationships/image" Target="../media/image3.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5.emf" /><Relationship Id="rId11" Type="http://schemas.openxmlformats.org/officeDocument/2006/relationships/image" Target="../media/image10.emf" /><Relationship Id="rId12"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99</xdr:row>
      <xdr:rowOff>47625</xdr:rowOff>
    </xdr:from>
    <xdr:to>
      <xdr:col>9</xdr:col>
      <xdr:colOff>266700</xdr:colOff>
      <xdr:row>108</xdr:row>
      <xdr:rowOff>57150</xdr:rowOff>
    </xdr:to>
    <xdr:pic>
      <xdr:nvPicPr>
        <xdr:cNvPr id="1" name="Picture 31"/>
        <xdr:cNvPicPr preferRelativeResize="1">
          <a:picLocks noChangeAspect="1"/>
        </xdr:cNvPicPr>
      </xdr:nvPicPr>
      <xdr:blipFill>
        <a:blip r:embed="rId1"/>
        <a:stretch>
          <a:fillRect/>
        </a:stretch>
      </xdr:blipFill>
      <xdr:spPr>
        <a:xfrm>
          <a:off x="333375" y="16078200"/>
          <a:ext cx="5419725" cy="1466850"/>
        </a:xfrm>
        <a:prstGeom prst="rect">
          <a:avLst/>
        </a:prstGeom>
        <a:noFill/>
        <a:ln w="9525" cmpd="sng">
          <a:noFill/>
        </a:ln>
      </xdr:spPr>
    </xdr:pic>
    <xdr:clientData/>
  </xdr:twoCellAnchor>
  <xdr:twoCellAnchor editAs="oneCell">
    <xdr:from>
      <xdr:col>0</xdr:col>
      <xdr:colOff>28575</xdr:colOff>
      <xdr:row>11</xdr:row>
      <xdr:rowOff>9525</xdr:rowOff>
    </xdr:from>
    <xdr:to>
      <xdr:col>9</xdr:col>
      <xdr:colOff>390525</xdr:colOff>
      <xdr:row>15</xdr:row>
      <xdr:rowOff>19050</xdr:rowOff>
    </xdr:to>
    <xdr:pic>
      <xdr:nvPicPr>
        <xdr:cNvPr id="2" name="Picture 5"/>
        <xdr:cNvPicPr preferRelativeResize="1">
          <a:picLocks noChangeAspect="1"/>
        </xdr:cNvPicPr>
      </xdr:nvPicPr>
      <xdr:blipFill>
        <a:blip r:embed="rId2"/>
        <a:stretch>
          <a:fillRect/>
        </a:stretch>
      </xdr:blipFill>
      <xdr:spPr>
        <a:xfrm>
          <a:off x="28575" y="1790700"/>
          <a:ext cx="5848350" cy="657225"/>
        </a:xfrm>
        <a:prstGeom prst="rect">
          <a:avLst/>
        </a:prstGeom>
        <a:noFill/>
        <a:ln w="1" cmpd="sng">
          <a:noFill/>
        </a:ln>
      </xdr:spPr>
    </xdr:pic>
    <xdr:clientData/>
  </xdr:twoCellAnchor>
  <xdr:twoCellAnchor editAs="oneCell">
    <xdr:from>
      <xdr:col>0</xdr:col>
      <xdr:colOff>361950</xdr:colOff>
      <xdr:row>29</xdr:row>
      <xdr:rowOff>9525</xdr:rowOff>
    </xdr:from>
    <xdr:to>
      <xdr:col>9</xdr:col>
      <xdr:colOff>19050</xdr:colOff>
      <xdr:row>33</xdr:row>
      <xdr:rowOff>66675</xdr:rowOff>
    </xdr:to>
    <xdr:pic>
      <xdr:nvPicPr>
        <xdr:cNvPr id="3" name="Picture 2"/>
        <xdr:cNvPicPr preferRelativeResize="1">
          <a:picLocks noChangeAspect="1"/>
        </xdr:cNvPicPr>
      </xdr:nvPicPr>
      <xdr:blipFill>
        <a:blip r:embed="rId3"/>
        <a:srcRect b="46377"/>
        <a:stretch>
          <a:fillRect/>
        </a:stretch>
      </xdr:blipFill>
      <xdr:spPr>
        <a:xfrm>
          <a:off x="361950" y="4705350"/>
          <a:ext cx="5143500" cy="704850"/>
        </a:xfrm>
        <a:prstGeom prst="rect">
          <a:avLst/>
        </a:prstGeom>
        <a:noFill/>
        <a:ln w="1" cmpd="sng">
          <a:noFill/>
        </a:ln>
      </xdr:spPr>
    </xdr:pic>
    <xdr:clientData/>
  </xdr:twoCellAnchor>
  <xdr:twoCellAnchor>
    <xdr:from>
      <xdr:col>0</xdr:col>
      <xdr:colOff>238125</xdr:colOff>
      <xdr:row>0</xdr:row>
      <xdr:rowOff>0</xdr:rowOff>
    </xdr:from>
    <xdr:to>
      <xdr:col>9</xdr:col>
      <xdr:colOff>95250</xdr:colOff>
      <xdr:row>13</xdr:row>
      <xdr:rowOff>95250</xdr:rowOff>
    </xdr:to>
    <xdr:sp>
      <xdr:nvSpPr>
        <xdr:cNvPr id="4" name="TextBox 6"/>
        <xdr:cNvSpPr txBox="1">
          <a:spLocks noChangeArrowheads="1"/>
        </xdr:cNvSpPr>
      </xdr:nvSpPr>
      <xdr:spPr>
        <a:xfrm>
          <a:off x="238125" y="0"/>
          <a:ext cx="5343525" cy="2200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Polution Report Master consists of 13 spreadsheets including this instruction.
The aim of the collection is to minimize the workload for the operator.
All sheets are initially protected by password VAT and should be changed after receipt. (In function menu - protection)
The protection of the sheets allows the operator to jump to next "fillable" cell with the TAB-key.
Any comments or questions to be sent to:
W/O B. Jørgensen                                                         Heli Haapasaari
marine pollution specialist                                              Inspector
OTAK                                                                           Finnish Environment Institute (SYKE)
ATW Aalborg                                                                 Environmental Damage Division
Thisted Landevej 53                                                        P.O.Box 140, FI-00251 Helsinki
Vadum   Denmark                                                          Finland
mar-env@fsnaal.dk                                                         heli.haapasaari@environment.fi
</a:t>
          </a:r>
        </a:p>
      </xdr:txBody>
    </xdr:sp>
    <xdr:clientData fLocksWithSheet="0"/>
  </xdr:twoCellAnchor>
  <xdr:twoCellAnchor>
    <xdr:from>
      <xdr:col>0</xdr:col>
      <xdr:colOff>171450</xdr:colOff>
      <xdr:row>15</xdr:row>
      <xdr:rowOff>57150</xdr:rowOff>
    </xdr:from>
    <xdr:to>
      <xdr:col>9</xdr:col>
      <xdr:colOff>28575</xdr:colOff>
      <xdr:row>28</xdr:row>
      <xdr:rowOff>19050</xdr:rowOff>
    </xdr:to>
    <xdr:sp>
      <xdr:nvSpPr>
        <xdr:cNvPr id="5" name="TextBox 7"/>
        <xdr:cNvSpPr txBox="1">
          <a:spLocks noChangeArrowheads="1"/>
        </xdr:cNvSpPr>
      </xdr:nvSpPr>
      <xdr:spPr>
        <a:xfrm>
          <a:off x="171450" y="2486025"/>
          <a:ext cx="5343525" cy="2066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Before </a:t>
          </a:r>
          <a:r>
            <a:rPr lang="en-US" cap="none" sz="1000" b="0" i="0" u="none" baseline="0">
              <a:latin typeface="Arial"/>
              <a:ea typeface="Arial"/>
              <a:cs typeface="Arial"/>
            </a:rPr>
            <a:t>using the reporting master, prepare the "Data (hidden)" sheet by filling in the sheet with the information below. 
(Note that these information are national Danish requirements and may vary from country to country).
Issue a unique set of initials for each crewmember and insert in the INITIALS field, since the initials are used to generate the crewlist and the observers in the POLREP sheets from the GEN sheet.
The original master is filled in with a number of names wich should be deleted before use.
</a:t>
          </a:r>
          <a:r>
            <a:rPr lang="en-US" cap="none" sz="1000" b="1" i="0" u="none" baseline="0">
              <a:latin typeface="Arial"/>
              <a:ea typeface="Arial"/>
              <a:cs typeface="Arial"/>
            </a:rPr>
            <a:t>IMPORTANT:</a:t>
          </a:r>
          <a:r>
            <a:rPr lang="en-US" cap="none" sz="1000" b="0" i="0" u="none" baseline="0">
              <a:latin typeface="Arial"/>
              <a:ea typeface="Arial"/>
              <a:cs typeface="Arial"/>
            </a:rPr>
            <a:t>
In order to keep line of evidence intact never alter the original sent report. If you have to make changes to an already sent report, remember to save your changes under a new name and state record of changes and name of the person making the change in the Remarks sheet. 
</a:t>
          </a:r>
        </a:p>
      </xdr:txBody>
    </xdr:sp>
    <xdr:clientData fLocksWithSheet="0"/>
  </xdr:twoCellAnchor>
  <xdr:twoCellAnchor>
    <xdr:from>
      <xdr:col>0</xdr:col>
      <xdr:colOff>180975</xdr:colOff>
      <xdr:row>33</xdr:row>
      <xdr:rowOff>123825</xdr:rowOff>
    </xdr:from>
    <xdr:to>
      <xdr:col>9</xdr:col>
      <xdr:colOff>38100</xdr:colOff>
      <xdr:row>41</xdr:row>
      <xdr:rowOff>38100</xdr:rowOff>
    </xdr:to>
    <xdr:sp>
      <xdr:nvSpPr>
        <xdr:cNvPr id="6" name="TextBox 8"/>
        <xdr:cNvSpPr txBox="1">
          <a:spLocks noChangeArrowheads="1"/>
        </xdr:cNvSpPr>
      </xdr:nvSpPr>
      <xdr:spPr>
        <a:xfrm>
          <a:off x="180975" y="5467350"/>
          <a:ext cx="5343525"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When all data are filled in, mark the entire sheet by marking the upper left corner (1).
Right click - format cells - select user defined and type ;;; and press OK. This will hide the data. Protect the sheet with your selected password.
For later change, deleting or adding crewmembers: Unprotect your sheet. Mark upper left corner. Right click - format cells - select standard.
After completion hide the data as described above.
Save your master reports as an Excel Template file (XLT) to prevent accedential changes.
</a:t>
          </a:r>
        </a:p>
      </xdr:txBody>
    </xdr:sp>
    <xdr:clientData fLocksWithSheet="0"/>
  </xdr:twoCellAnchor>
  <xdr:twoCellAnchor>
    <xdr:from>
      <xdr:col>0</xdr:col>
      <xdr:colOff>447675</xdr:colOff>
      <xdr:row>41</xdr:row>
      <xdr:rowOff>114300</xdr:rowOff>
    </xdr:from>
    <xdr:to>
      <xdr:col>8</xdr:col>
      <xdr:colOff>552450</xdr:colOff>
      <xdr:row>59</xdr:row>
      <xdr:rowOff>76200</xdr:rowOff>
    </xdr:to>
    <xdr:grpSp>
      <xdr:nvGrpSpPr>
        <xdr:cNvPr id="7" name="Group 11"/>
        <xdr:cNvGrpSpPr>
          <a:grpSpLocks/>
        </xdr:cNvGrpSpPr>
      </xdr:nvGrpSpPr>
      <xdr:grpSpPr>
        <a:xfrm>
          <a:off x="447675" y="6753225"/>
          <a:ext cx="4981575" cy="2876550"/>
          <a:chOff x="32" y="519"/>
          <a:chExt cx="572" cy="334"/>
        </a:xfrm>
        <a:solidFill>
          <a:srgbClr val="FFFFFF"/>
        </a:solidFill>
      </xdr:grpSpPr>
      <xdr:pic>
        <xdr:nvPicPr>
          <xdr:cNvPr id="8" name="Picture 3"/>
          <xdr:cNvPicPr preferRelativeResize="1">
            <a:picLocks noChangeAspect="1"/>
          </xdr:cNvPicPr>
        </xdr:nvPicPr>
        <xdr:blipFill>
          <a:blip r:embed="rId4"/>
          <a:stretch>
            <a:fillRect/>
          </a:stretch>
        </xdr:blipFill>
        <xdr:spPr>
          <a:xfrm>
            <a:off x="43" y="519"/>
            <a:ext cx="470" cy="153"/>
          </a:xfrm>
          <a:prstGeom prst="rect">
            <a:avLst/>
          </a:prstGeom>
          <a:noFill/>
          <a:ln w="1" cmpd="sng">
            <a:noFill/>
          </a:ln>
        </xdr:spPr>
      </xdr:pic>
      <xdr:pic>
        <xdr:nvPicPr>
          <xdr:cNvPr id="9" name="Picture 4"/>
          <xdr:cNvPicPr preferRelativeResize="1">
            <a:picLocks noChangeAspect="1"/>
          </xdr:cNvPicPr>
        </xdr:nvPicPr>
        <xdr:blipFill>
          <a:blip r:embed="rId5"/>
          <a:stretch>
            <a:fillRect/>
          </a:stretch>
        </xdr:blipFill>
        <xdr:spPr>
          <a:xfrm>
            <a:off x="274" y="532"/>
            <a:ext cx="330" cy="321"/>
          </a:xfrm>
          <a:prstGeom prst="rect">
            <a:avLst/>
          </a:prstGeom>
          <a:noFill/>
          <a:ln w="1" cmpd="sng">
            <a:noFill/>
          </a:ln>
        </xdr:spPr>
      </xdr:pic>
      <xdr:sp>
        <xdr:nvSpPr>
          <xdr:cNvPr id="10" name="Oval 9"/>
          <xdr:cNvSpPr>
            <a:spLocks/>
          </xdr:cNvSpPr>
        </xdr:nvSpPr>
        <xdr:spPr>
          <a:xfrm>
            <a:off x="32" y="571"/>
            <a:ext cx="42" cy="28"/>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10"/>
          <xdr:cNvSpPr txBox="1">
            <a:spLocks noChangeArrowheads="1"/>
          </xdr:cNvSpPr>
        </xdr:nvSpPr>
        <xdr:spPr>
          <a:xfrm>
            <a:off x="42" y="574"/>
            <a:ext cx="24" cy="22"/>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1</a:t>
            </a:r>
          </a:p>
        </xdr:txBody>
      </xdr:sp>
    </xdr:grpSp>
    <xdr:clientData/>
  </xdr:twoCellAnchor>
  <xdr:twoCellAnchor>
    <xdr:from>
      <xdr:col>0</xdr:col>
      <xdr:colOff>276225</xdr:colOff>
      <xdr:row>59</xdr:row>
      <xdr:rowOff>142875</xdr:rowOff>
    </xdr:from>
    <xdr:to>
      <xdr:col>9</xdr:col>
      <xdr:colOff>190500</xdr:colOff>
      <xdr:row>71</xdr:row>
      <xdr:rowOff>57150</xdr:rowOff>
    </xdr:to>
    <xdr:sp>
      <xdr:nvSpPr>
        <xdr:cNvPr id="12" name="TextBox 12"/>
        <xdr:cNvSpPr txBox="1">
          <a:spLocks noChangeArrowheads="1"/>
        </xdr:cNvSpPr>
      </xdr:nvSpPr>
      <xdr:spPr>
        <a:xfrm>
          <a:off x="276225" y="9696450"/>
          <a:ext cx="5400675"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the General Observation Log, insert date, aircraft callsign and mission number. 
In the Operating Unit Field you may want to type in your agency as a standard. This will be saved when you protect your sheet.
Note that as a standard the initial typed next to Operator 1 is the operator filling in and signing the report.
This sheet calculates flighttime from input takeoff/landing (format for all time input is </a:t>
          </a:r>
          <a:r>
            <a:rPr lang="en-US" cap="none" sz="1000" b="1" i="0" u="none" baseline="0">
              <a:latin typeface="Arial"/>
              <a:ea typeface="Arial"/>
              <a:cs typeface="Arial"/>
            </a:rPr>
            <a:t>HH:MM</a:t>
          </a:r>
          <a:r>
            <a:rPr lang="en-US" cap="none" sz="1000" b="0" i="0" u="none" baseline="0">
              <a:latin typeface="Arial"/>
              <a:ea typeface="Arial"/>
              <a:cs typeface="Arial"/>
            </a:rPr>
            <a:t>) - insert sunrise and sunset and flight hours during night is calculated. 
In the "in HELCOM" insert coasting out, in the "out HELCOM" insert coasting in or transit to BONN area and so on and total time over sea is calculated. The SWEDENGER field is used in Denmark. You may wish to delete this field in toto, or use it for other purposes.
Use the "PAGE ___/___ " field if you print individual sheets for forwarding by fax.</a:t>
          </a:r>
        </a:p>
      </xdr:txBody>
    </xdr:sp>
    <xdr:clientData/>
  </xdr:twoCellAnchor>
  <xdr:twoCellAnchor>
    <xdr:from>
      <xdr:col>0</xdr:col>
      <xdr:colOff>295275</xdr:colOff>
      <xdr:row>95</xdr:row>
      <xdr:rowOff>9525</xdr:rowOff>
    </xdr:from>
    <xdr:to>
      <xdr:col>9</xdr:col>
      <xdr:colOff>438150</xdr:colOff>
      <xdr:row>98</xdr:row>
      <xdr:rowOff>114300</xdr:rowOff>
    </xdr:to>
    <xdr:sp>
      <xdr:nvSpPr>
        <xdr:cNvPr id="13" name="TextBox 13"/>
        <xdr:cNvSpPr txBox="1">
          <a:spLocks noChangeArrowheads="1"/>
        </xdr:cNvSpPr>
      </xdr:nvSpPr>
      <xdr:spPr>
        <a:xfrm>
          <a:off x="295275" y="15392400"/>
          <a:ext cx="5629275"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Type time UTC, ATD, coasting out, waypoints passed, observations and coasting in. </a:t>
          </a:r>
          <a:r>
            <a:rPr lang="en-US" cap="none" sz="1000" b="0" i="0" u="none" baseline="0">
              <a:latin typeface="Arial"/>
              <a:ea typeface="Arial"/>
              <a:cs typeface="Arial"/>
            </a:rPr>
            <a:t>The comment field below shows the Danish requirements of indicating an oil observation.
The "page 2" sheet contains a continuation of the General Observation Log</a:t>
          </a:r>
        </a:p>
      </xdr:txBody>
    </xdr:sp>
    <xdr:clientData/>
  </xdr:twoCellAnchor>
  <xdr:twoCellAnchor>
    <xdr:from>
      <xdr:col>0</xdr:col>
      <xdr:colOff>161925</xdr:colOff>
      <xdr:row>117</xdr:row>
      <xdr:rowOff>85725</xdr:rowOff>
    </xdr:from>
    <xdr:to>
      <xdr:col>9</xdr:col>
      <xdr:colOff>371475</xdr:colOff>
      <xdr:row>124</xdr:row>
      <xdr:rowOff>47625</xdr:rowOff>
    </xdr:to>
    <xdr:sp>
      <xdr:nvSpPr>
        <xdr:cNvPr id="14" name="TextBox 15"/>
        <xdr:cNvSpPr txBox="1">
          <a:spLocks noChangeArrowheads="1"/>
        </xdr:cNvSpPr>
      </xdr:nvSpPr>
      <xdr:spPr>
        <a:xfrm>
          <a:off x="161925" y="19030950"/>
          <a:ext cx="5695950" cy="1095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REP_FORM sheet contains the Standard Pollution Reporting Format.
Tick apporpriate box for HELCOM or BONN area and tick box if no pollution is detected.
From the GEN-sheet comes the information on Aircraft reg., mission no., crewmembers, date, route flown and flight hours over sea.
The weekday is calculated from the date.
Indicate Flight Type</a:t>
          </a:r>
        </a:p>
      </xdr:txBody>
    </xdr:sp>
    <xdr:clientData/>
  </xdr:twoCellAnchor>
  <xdr:twoCellAnchor>
    <xdr:from>
      <xdr:col>0</xdr:col>
      <xdr:colOff>200025</xdr:colOff>
      <xdr:row>132</xdr:row>
      <xdr:rowOff>152400</xdr:rowOff>
    </xdr:from>
    <xdr:to>
      <xdr:col>9</xdr:col>
      <xdr:colOff>400050</xdr:colOff>
      <xdr:row>150</xdr:row>
      <xdr:rowOff>28575</xdr:rowOff>
    </xdr:to>
    <xdr:sp>
      <xdr:nvSpPr>
        <xdr:cNvPr id="15" name="TextBox 19"/>
        <xdr:cNvSpPr txBox="1">
          <a:spLocks noChangeArrowheads="1"/>
        </xdr:cNvSpPr>
      </xdr:nvSpPr>
      <xdr:spPr>
        <a:xfrm>
          <a:off x="200025" y="21526500"/>
          <a:ext cx="5686425" cy="2790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the first table:
Indicate the number of observation in the "No." field. Note that this "prepares" the two next tables for more information.
Insert area code for position of detection.
Insert LAT and LONG in the format degrees, minutes, decimal minutes (DDMMMM), datum WGS84.
Insert Length and Width (in KM) of the spill.
Insert area cover in %.
Insert BAOAC coverage in %.
Insert crew assessment of combatability by indicating Y or N.
In second table:
Insert type of pollution.
Indicate detection method and availability of sensors by Y, N or "-".
Insert weatherinformation. Windspeed in BFT, KTS or M/S as pr. national requirements. The caption of the windcolumn is transferred to the "SHIP"-sheets.
Indicate type of pollution by X in accordance with satelite confirmation.
Buttom table:
Insert beginning and end of pollution and short remark if any.</a:t>
          </a:r>
        </a:p>
      </xdr:txBody>
    </xdr:sp>
    <xdr:clientData/>
  </xdr:twoCellAnchor>
  <xdr:twoCellAnchor>
    <xdr:from>
      <xdr:col>0</xdr:col>
      <xdr:colOff>238125</xdr:colOff>
      <xdr:row>177</xdr:row>
      <xdr:rowOff>66675</xdr:rowOff>
    </xdr:from>
    <xdr:to>
      <xdr:col>9</xdr:col>
      <xdr:colOff>295275</xdr:colOff>
      <xdr:row>179</xdr:row>
      <xdr:rowOff>66675</xdr:rowOff>
    </xdr:to>
    <xdr:sp>
      <xdr:nvSpPr>
        <xdr:cNvPr id="16" name="TextBox 21"/>
        <xdr:cNvSpPr txBox="1">
          <a:spLocks noChangeArrowheads="1"/>
        </xdr:cNvSpPr>
      </xdr:nvSpPr>
      <xdr:spPr>
        <a:xfrm>
          <a:off x="238125" y="28727400"/>
          <a:ext cx="554355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that the information on the spill is transferred from the REP_FORM to the respective "SHIP" sheet.</a:t>
          </a:r>
        </a:p>
      </xdr:txBody>
    </xdr:sp>
    <xdr:clientData/>
  </xdr:twoCellAnchor>
  <xdr:twoCellAnchor>
    <xdr:from>
      <xdr:col>0</xdr:col>
      <xdr:colOff>314325</xdr:colOff>
      <xdr:row>206</xdr:row>
      <xdr:rowOff>47625</xdr:rowOff>
    </xdr:from>
    <xdr:to>
      <xdr:col>9</xdr:col>
      <xdr:colOff>219075</xdr:colOff>
      <xdr:row>208</xdr:row>
      <xdr:rowOff>47625</xdr:rowOff>
    </xdr:to>
    <xdr:sp>
      <xdr:nvSpPr>
        <xdr:cNvPr id="17" name="TextBox 23"/>
        <xdr:cNvSpPr txBox="1">
          <a:spLocks noChangeArrowheads="1"/>
        </xdr:cNvSpPr>
      </xdr:nvSpPr>
      <xdr:spPr>
        <a:xfrm>
          <a:off x="314325" y="33404175"/>
          <a:ext cx="539115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operator now has to fill in the information on the ship/rig involved</a:t>
          </a:r>
        </a:p>
      </xdr:txBody>
    </xdr:sp>
    <xdr:clientData/>
  </xdr:twoCellAnchor>
  <xdr:twoCellAnchor>
    <xdr:from>
      <xdr:col>0</xdr:col>
      <xdr:colOff>400050</xdr:colOff>
      <xdr:row>209</xdr:row>
      <xdr:rowOff>47625</xdr:rowOff>
    </xdr:from>
    <xdr:to>
      <xdr:col>8</xdr:col>
      <xdr:colOff>485775</xdr:colOff>
      <xdr:row>211</xdr:row>
      <xdr:rowOff>95250</xdr:rowOff>
    </xdr:to>
    <xdr:sp>
      <xdr:nvSpPr>
        <xdr:cNvPr id="18" name="TextBox 24"/>
        <xdr:cNvSpPr txBox="1">
          <a:spLocks noChangeArrowheads="1"/>
        </xdr:cNvSpPr>
      </xdr:nvSpPr>
      <xdr:spPr>
        <a:xfrm>
          <a:off x="400050" y="33889950"/>
          <a:ext cx="496252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For statements of the Captain/officer on duty use the REMARKS sheet.</a:t>
          </a:r>
        </a:p>
      </xdr:txBody>
    </xdr:sp>
    <xdr:clientData/>
  </xdr:twoCellAnchor>
  <xdr:twoCellAnchor>
    <xdr:from>
      <xdr:col>0</xdr:col>
      <xdr:colOff>161925</xdr:colOff>
      <xdr:row>108</xdr:row>
      <xdr:rowOff>133350</xdr:rowOff>
    </xdr:from>
    <xdr:to>
      <xdr:col>9</xdr:col>
      <xdr:colOff>476250</xdr:colOff>
      <xdr:row>111</xdr:row>
      <xdr:rowOff>95250</xdr:rowOff>
    </xdr:to>
    <xdr:sp>
      <xdr:nvSpPr>
        <xdr:cNvPr id="19" name="TextBox 28"/>
        <xdr:cNvSpPr txBox="1">
          <a:spLocks noChangeArrowheads="1"/>
        </xdr:cNvSpPr>
      </xdr:nvSpPr>
      <xdr:spPr>
        <a:xfrm>
          <a:off x="161925" y="17621250"/>
          <a:ext cx="5800725"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Names and number for</a:t>
          </a:r>
          <a:r>
            <a:rPr lang="en-US" cap="none" sz="1000" b="0" i="0" u="none" baseline="0">
              <a:latin typeface="Arial"/>
              <a:ea typeface="Arial"/>
              <a:cs typeface="Arial"/>
            </a:rPr>
            <a:t> Pilot</a:t>
          </a:r>
          <a:r>
            <a:rPr lang="en-US" cap="none" sz="1000" b="0" i="0" u="none" baseline="0">
              <a:latin typeface="Arial"/>
              <a:ea typeface="Arial"/>
              <a:cs typeface="Arial"/>
            </a:rPr>
            <a:t> and systemoperator (Operator 1) is automaticly inserted from the 
"Data (hidden)" sheet.</a:t>
          </a:r>
        </a:p>
      </xdr:txBody>
    </xdr:sp>
    <xdr:clientData/>
  </xdr:twoCellAnchor>
  <xdr:twoCellAnchor editAs="oneCell">
    <xdr:from>
      <xdr:col>0</xdr:col>
      <xdr:colOff>361950</xdr:colOff>
      <xdr:row>112</xdr:row>
      <xdr:rowOff>38100</xdr:rowOff>
    </xdr:from>
    <xdr:to>
      <xdr:col>9</xdr:col>
      <xdr:colOff>180975</xdr:colOff>
      <xdr:row>116</xdr:row>
      <xdr:rowOff>95250</xdr:rowOff>
    </xdr:to>
    <xdr:pic>
      <xdr:nvPicPr>
        <xdr:cNvPr id="20" name="Picture 32"/>
        <xdr:cNvPicPr preferRelativeResize="1">
          <a:picLocks noChangeAspect="1"/>
        </xdr:cNvPicPr>
      </xdr:nvPicPr>
      <xdr:blipFill>
        <a:blip r:embed="rId6"/>
        <a:stretch>
          <a:fillRect/>
        </a:stretch>
      </xdr:blipFill>
      <xdr:spPr>
        <a:xfrm>
          <a:off x="361950" y="18173700"/>
          <a:ext cx="5305425" cy="704850"/>
        </a:xfrm>
        <a:prstGeom prst="rect">
          <a:avLst/>
        </a:prstGeom>
        <a:noFill/>
        <a:ln w="9525" cmpd="sng">
          <a:noFill/>
        </a:ln>
      </xdr:spPr>
    </xdr:pic>
    <xdr:clientData/>
  </xdr:twoCellAnchor>
  <xdr:twoCellAnchor editAs="oneCell">
    <xdr:from>
      <xdr:col>0</xdr:col>
      <xdr:colOff>161925</xdr:colOff>
      <xdr:row>125</xdr:row>
      <xdr:rowOff>28575</xdr:rowOff>
    </xdr:from>
    <xdr:to>
      <xdr:col>9</xdr:col>
      <xdr:colOff>438150</xdr:colOff>
      <xdr:row>131</xdr:row>
      <xdr:rowOff>104775</xdr:rowOff>
    </xdr:to>
    <xdr:pic>
      <xdr:nvPicPr>
        <xdr:cNvPr id="21" name="Picture 33"/>
        <xdr:cNvPicPr preferRelativeResize="1">
          <a:picLocks noChangeAspect="1"/>
        </xdr:cNvPicPr>
      </xdr:nvPicPr>
      <xdr:blipFill>
        <a:blip r:embed="rId7"/>
        <a:stretch>
          <a:fillRect/>
        </a:stretch>
      </xdr:blipFill>
      <xdr:spPr>
        <a:xfrm>
          <a:off x="161925" y="20269200"/>
          <a:ext cx="5762625" cy="1047750"/>
        </a:xfrm>
        <a:prstGeom prst="rect">
          <a:avLst/>
        </a:prstGeom>
        <a:noFill/>
        <a:ln w="9525" cmpd="sng">
          <a:noFill/>
        </a:ln>
      </xdr:spPr>
    </xdr:pic>
    <xdr:clientData/>
  </xdr:twoCellAnchor>
  <xdr:twoCellAnchor editAs="oneCell">
    <xdr:from>
      <xdr:col>0</xdr:col>
      <xdr:colOff>190500</xdr:colOff>
      <xdr:row>150</xdr:row>
      <xdr:rowOff>57150</xdr:rowOff>
    </xdr:from>
    <xdr:to>
      <xdr:col>9</xdr:col>
      <xdr:colOff>409575</xdr:colOff>
      <xdr:row>177</xdr:row>
      <xdr:rowOff>28575</xdr:rowOff>
    </xdr:to>
    <xdr:pic>
      <xdr:nvPicPr>
        <xdr:cNvPr id="22" name="Picture 34"/>
        <xdr:cNvPicPr preferRelativeResize="1">
          <a:picLocks noChangeAspect="1"/>
        </xdr:cNvPicPr>
      </xdr:nvPicPr>
      <xdr:blipFill>
        <a:blip r:embed="rId8"/>
        <a:stretch>
          <a:fillRect/>
        </a:stretch>
      </xdr:blipFill>
      <xdr:spPr>
        <a:xfrm>
          <a:off x="190500" y="24345900"/>
          <a:ext cx="5705475" cy="4343400"/>
        </a:xfrm>
        <a:prstGeom prst="rect">
          <a:avLst/>
        </a:prstGeom>
        <a:noFill/>
        <a:ln w="9525" cmpd="sng">
          <a:noFill/>
        </a:ln>
      </xdr:spPr>
    </xdr:pic>
    <xdr:clientData/>
  </xdr:twoCellAnchor>
  <xdr:twoCellAnchor editAs="oneCell">
    <xdr:from>
      <xdr:col>1</xdr:col>
      <xdr:colOff>352425</xdr:colOff>
      <xdr:row>180</xdr:row>
      <xdr:rowOff>57150</xdr:rowOff>
    </xdr:from>
    <xdr:to>
      <xdr:col>8</xdr:col>
      <xdr:colOff>57150</xdr:colOff>
      <xdr:row>205</xdr:row>
      <xdr:rowOff>66675</xdr:rowOff>
    </xdr:to>
    <xdr:pic>
      <xdr:nvPicPr>
        <xdr:cNvPr id="23" name="Picture 35"/>
        <xdr:cNvPicPr preferRelativeResize="1">
          <a:picLocks noChangeAspect="1"/>
        </xdr:cNvPicPr>
      </xdr:nvPicPr>
      <xdr:blipFill>
        <a:blip r:embed="rId9"/>
        <a:stretch>
          <a:fillRect/>
        </a:stretch>
      </xdr:blipFill>
      <xdr:spPr>
        <a:xfrm>
          <a:off x="962025" y="29203650"/>
          <a:ext cx="3971925" cy="4057650"/>
        </a:xfrm>
        <a:prstGeom prst="rect">
          <a:avLst/>
        </a:prstGeom>
        <a:noFill/>
        <a:ln w="9525" cmpd="sng">
          <a:noFill/>
        </a:ln>
      </xdr:spPr>
    </xdr:pic>
    <xdr:clientData/>
  </xdr:twoCellAnchor>
  <xdr:twoCellAnchor editAs="oneCell">
    <xdr:from>
      <xdr:col>0</xdr:col>
      <xdr:colOff>361950</xdr:colOff>
      <xdr:row>212</xdr:row>
      <xdr:rowOff>57150</xdr:rowOff>
    </xdr:from>
    <xdr:to>
      <xdr:col>8</xdr:col>
      <xdr:colOff>552450</xdr:colOff>
      <xdr:row>245</xdr:row>
      <xdr:rowOff>19050</xdr:rowOff>
    </xdr:to>
    <xdr:pic>
      <xdr:nvPicPr>
        <xdr:cNvPr id="24" name="Picture 36"/>
        <xdr:cNvPicPr preferRelativeResize="1">
          <a:picLocks noChangeAspect="1"/>
        </xdr:cNvPicPr>
      </xdr:nvPicPr>
      <xdr:blipFill>
        <a:blip r:embed="rId10"/>
        <a:stretch>
          <a:fillRect/>
        </a:stretch>
      </xdr:blipFill>
      <xdr:spPr>
        <a:xfrm>
          <a:off x="361950" y="34385250"/>
          <a:ext cx="5067300" cy="5305425"/>
        </a:xfrm>
        <a:prstGeom prst="rect">
          <a:avLst/>
        </a:prstGeom>
        <a:noFill/>
        <a:ln w="9525" cmpd="sng">
          <a:noFill/>
        </a:ln>
      </xdr:spPr>
    </xdr:pic>
    <xdr:clientData/>
  </xdr:twoCellAnchor>
  <xdr:twoCellAnchor editAs="oneCell">
    <xdr:from>
      <xdr:col>0</xdr:col>
      <xdr:colOff>466725</xdr:colOff>
      <xdr:row>250</xdr:row>
      <xdr:rowOff>123825</xdr:rowOff>
    </xdr:from>
    <xdr:to>
      <xdr:col>8</xdr:col>
      <xdr:colOff>542925</xdr:colOff>
      <xdr:row>284</xdr:row>
      <xdr:rowOff>142875</xdr:rowOff>
    </xdr:to>
    <xdr:pic>
      <xdr:nvPicPr>
        <xdr:cNvPr id="25" name="Picture 37"/>
        <xdr:cNvPicPr preferRelativeResize="1">
          <a:picLocks noChangeAspect="1"/>
        </xdr:cNvPicPr>
      </xdr:nvPicPr>
      <xdr:blipFill>
        <a:blip r:embed="rId11"/>
        <a:stretch>
          <a:fillRect/>
        </a:stretch>
      </xdr:blipFill>
      <xdr:spPr>
        <a:xfrm>
          <a:off x="466725" y="40605075"/>
          <a:ext cx="4953000" cy="5524500"/>
        </a:xfrm>
        <a:prstGeom prst="rect">
          <a:avLst/>
        </a:prstGeom>
        <a:noFill/>
        <a:ln w="9525" cmpd="sng">
          <a:noFill/>
        </a:ln>
      </xdr:spPr>
    </xdr:pic>
    <xdr:clientData/>
  </xdr:twoCellAnchor>
  <xdr:twoCellAnchor>
    <xdr:from>
      <xdr:col>0</xdr:col>
      <xdr:colOff>476250</xdr:colOff>
      <xdr:row>246</xdr:row>
      <xdr:rowOff>9525</xdr:rowOff>
    </xdr:from>
    <xdr:to>
      <xdr:col>9</xdr:col>
      <xdr:colOff>0</xdr:colOff>
      <xdr:row>249</xdr:row>
      <xdr:rowOff>142875</xdr:rowOff>
    </xdr:to>
    <xdr:sp>
      <xdr:nvSpPr>
        <xdr:cNvPr id="26" name="TextBox 38"/>
        <xdr:cNvSpPr txBox="1">
          <a:spLocks noChangeArrowheads="1"/>
        </xdr:cNvSpPr>
      </xdr:nvSpPr>
      <xdr:spPr>
        <a:xfrm>
          <a:off x="476250" y="39843075"/>
          <a:ext cx="5010150"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Satellite Detection Report part comes from the BONN agreement Aerial Surveillance Handbook, and is a reproduction of an IMO document. This sheet is not used by Aerial Surveillance Aircraft Operators.</a:t>
          </a:r>
        </a:p>
      </xdr:txBody>
    </xdr:sp>
    <xdr:clientData/>
  </xdr:twoCellAnchor>
  <xdr:twoCellAnchor editAs="oneCell">
    <xdr:from>
      <xdr:col>0</xdr:col>
      <xdr:colOff>419100</xdr:colOff>
      <xdr:row>71</xdr:row>
      <xdr:rowOff>133350</xdr:rowOff>
    </xdr:from>
    <xdr:to>
      <xdr:col>9</xdr:col>
      <xdr:colOff>0</xdr:colOff>
      <xdr:row>94</xdr:row>
      <xdr:rowOff>38100</xdr:rowOff>
    </xdr:to>
    <xdr:pic>
      <xdr:nvPicPr>
        <xdr:cNvPr id="27" name="Picture 40"/>
        <xdr:cNvPicPr preferRelativeResize="1">
          <a:picLocks noChangeAspect="1"/>
        </xdr:cNvPicPr>
      </xdr:nvPicPr>
      <xdr:blipFill>
        <a:blip r:embed="rId12"/>
        <a:stretch>
          <a:fillRect/>
        </a:stretch>
      </xdr:blipFill>
      <xdr:spPr>
        <a:xfrm>
          <a:off x="419100" y="11630025"/>
          <a:ext cx="5067300" cy="3629025"/>
        </a:xfrm>
        <a:prstGeom prst="rect">
          <a:avLst/>
        </a:prstGeom>
        <a:noFill/>
        <a:ln w="1" cmpd="sng">
          <a:noFill/>
        </a:ln>
      </xdr:spPr>
    </xdr:pic>
    <xdr:clientData/>
  </xdr:twoCellAnchor>
  <xdr:twoCellAnchor>
    <xdr:from>
      <xdr:col>0</xdr:col>
      <xdr:colOff>352425</xdr:colOff>
      <xdr:row>88</xdr:row>
      <xdr:rowOff>133350</xdr:rowOff>
    </xdr:from>
    <xdr:to>
      <xdr:col>1</xdr:col>
      <xdr:colOff>257175</xdr:colOff>
      <xdr:row>91</xdr:row>
      <xdr:rowOff>57150</xdr:rowOff>
    </xdr:to>
    <xdr:sp>
      <xdr:nvSpPr>
        <xdr:cNvPr id="28" name="Oval 42"/>
        <xdr:cNvSpPr>
          <a:spLocks/>
        </xdr:cNvSpPr>
      </xdr:nvSpPr>
      <xdr:spPr>
        <a:xfrm>
          <a:off x="352425" y="14382750"/>
          <a:ext cx="514350" cy="4095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89</xdr:row>
      <xdr:rowOff>104775</xdr:rowOff>
    </xdr:from>
    <xdr:to>
      <xdr:col>1</xdr:col>
      <xdr:colOff>257175</xdr:colOff>
      <xdr:row>91</xdr:row>
      <xdr:rowOff>0</xdr:rowOff>
    </xdr:to>
    <xdr:sp>
      <xdr:nvSpPr>
        <xdr:cNvPr id="29" name="TextBox 43"/>
        <xdr:cNvSpPr txBox="1">
          <a:spLocks noChangeArrowheads="1"/>
        </xdr:cNvSpPr>
      </xdr:nvSpPr>
      <xdr:spPr>
        <a:xfrm>
          <a:off x="552450" y="14516100"/>
          <a:ext cx="314325" cy="2190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1</a:t>
          </a:r>
        </a:p>
      </xdr:txBody>
    </xdr:sp>
    <xdr:clientData/>
  </xdr:twoCellAnchor>
  <xdr:twoCellAnchor>
    <xdr:from>
      <xdr:col>1</xdr:col>
      <xdr:colOff>390525</xdr:colOff>
      <xdr:row>88</xdr:row>
      <xdr:rowOff>133350</xdr:rowOff>
    </xdr:from>
    <xdr:to>
      <xdr:col>2</xdr:col>
      <xdr:colOff>295275</xdr:colOff>
      <xdr:row>91</xdr:row>
      <xdr:rowOff>57150</xdr:rowOff>
    </xdr:to>
    <xdr:sp>
      <xdr:nvSpPr>
        <xdr:cNvPr id="30" name="Oval 44"/>
        <xdr:cNvSpPr>
          <a:spLocks/>
        </xdr:cNvSpPr>
      </xdr:nvSpPr>
      <xdr:spPr>
        <a:xfrm>
          <a:off x="1000125" y="14382750"/>
          <a:ext cx="514350" cy="4095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89</xdr:row>
      <xdr:rowOff>104775</xdr:rowOff>
    </xdr:from>
    <xdr:to>
      <xdr:col>2</xdr:col>
      <xdr:colOff>295275</xdr:colOff>
      <xdr:row>91</xdr:row>
      <xdr:rowOff>0</xdr:rowOff>
    </xdr:to>
    <xdr:sp>
      <xdr:nvSpPr>
        <xdr:cNvPr id="31" name="TextBox 45"/>
        <xdr:cNvSpPr txBox="1">
          <a:spLocks noChangeArrowheads="1"/>
        </xdr:cNvSpPr>
      </xdr:nvSpPr>
      <xdr:spPr>
        <a:xfrm>
          <a:off x="1200150" y="14516100"/>
          <a:ext cx="314325" cy="2190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2</a:t>
          </a:r>
        </a:p>
      </xdr:txBody>
    </xdr:sp>
    <xdr:clientData/>
  </xdr:twoCellAnchor>
  <xdr:twoCellAnchor>
    <xdr:from>
      <xdr:col>2</xdr:col>
      <xdr:colOff>485775</xdr:colOff>
      <xdr:row>88</xdr:row>
      <xdr:rowOff>133350</xdr:rowOff>
    </xdr:from>
    <xdr:to>
      <xdr:col>3</xdr:col>
      <xdr:colOff>390525</xdr:colOff>
      <xdr:row>91</xdr:row>
      <xdr:rowOff>57150</xdr:rowOff>
    </xdr:to>
    <xdr:sp>
      <xdr:nvSpPr>
        <xdr:cNvPr id="32" name="Oval 46"/>
        <xdr:cNvSpPr>
          <a:spLocks/>
        </xdr:cNvSpPr>
      </xdr:nvSpPr>
      <xdr:spPr>
        <a:xfrm>
          <a:off x="1704975" y="14382750"/>
          <a:ext cx="514350" cy="4095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89</xdr:row>
      <xdr:rowOff>104775</xdr:rowOff>
    </xdr:from>
    <xdr:to>
      <xdr:col>3</xdr:col>
      <xdr:colOff>390525</xdr:colOff>
      <xdr:row>91</xdr:row>
      <xdr:rowOff>0</xdr:rowOff>
    </xdr:to>
    <xdr:sp>
      <xdr:nvSpPr>
        <xdr:cNvPr id="33" name="TextBox 47"/>
        <xdr:cNvSpPr txBox="1">
          <a:spLocks noChangeArrowheads="1"/>
        </xdr:cNvSpPr>
      </xdr:nvSpPr>
      <xdr:spPr>
        <a:xfrm>
          <a:off x="1905000" y="14516100"/>
          <a:ext cx="314325" cy="2190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1</a:t>
          </a:r>
        </a:p>
      </xdr:txBody>
    </xdr:sp>
    <xdr:clientData/>
  </xdr:twoCellAnchor>
  <xdr:twoCellAnchor>
    <xdr:from>
      <xdr:col>4</xdr:col>
      <xdr:colOff>0</xdr:colOff>
      <xdr:row>88</xdr:row>
      <xdr:rowOff>133350</xdr:rowOff>
    </xdr:from>
    <xdr:to>
      <xdr:col>4</xdr:col>
      <xdr:colOff>514350</xdr:colOff>
      <xdr:row>91</xdr:row>
      <xdr:rowOff>57150</xdr:rowOff>
    </xdr:to>
    <xdr:sp>
      <xdr:nvSpPr>
        <xdr:cNvPr id="34" name="Oval 50"/>
        <xdr:cNvSpPr>
          <a:spLocks/>
        </xdr:cNvSpPr>
      </xdr:nvSpPr>
      <xdr:spPr>
        <a:xfrm>
          <a:off x="2438400" y="14382750"/>
          <a:ext cx="514350" cy="4095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89</xdr:row>
      <xdr:rowOff>104775</xdr:rowOff>
    </xdr:from>
    <xdr:to>
      <xdr:col>4</xdr:col>
      <xdr:colOff>514350</xdr:colOff>
      <xdr:row>91</xdr:row>
      <xdr:rowOff>0</xdr:rowOff>
    </xdr:to>
    <xdr:sp>
      <xdr:nvSpPr>
        <xdr:cNvPr id="35" name="TextBox 51"/>
        <xdr:cNvSpPr txBox="1">
          <a:spLocks noChangeArrowheads="1"/>
        </xdr:cNvSpPr>
      </xdr:nvSpPr>
      <xdr:spPr>
        <a:xfrm>
          <a:off x="2638425" y="14516100"/>
          <a:ext cx="314325" cy="2190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24</xdr:row>
      <xdr:rowOff>66675</xdr:rowOff>
    </xdr:from>
    <xdr:to>
      <xdr:col>4</xdr:col>
      <xdr:colOff>409575</xdr:colOff>
      <xdr:row>25</xdr:row>
      <xdr:rowOff>152400</xdr:rowOff>
    </xdr:to>
    <xdr:pic>
      <xdr:nvPicPr>
        <xdr:cNvPr id="1" name="Label1"/>
        <xdr:cNvPicPr preferRelativeResize="1">
          <a:picLocks noChangeAspect="1"/>
        </xdr:cNvPicPr>
      </xdr:nvPicPr>
      <xdr:blipFill>
        <a:blip r:embed="rId1"/>
        <a:stretch>
          <a:fillRect/>
        </a:stretch>
      </xdr:blipFill>
      <xdr:spPr>
        <a:xfrm>
          <a:off x="2667000" y="4295775"/>
          <a:ext cx="150495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1009650</xdr:colOff>
      <xdr:row>5</xdr:row>
      <xdr:rowOff>76200</xdr:rowOff>
    </xdr:from>
    <xdr:to>
      <xdr:col>4</xdr:col>
      <xdr:colOff>266700</xdr:colOff>
      <xdr:row>6</xdr:row>
      <xdr:rowOff>133350</xdr:rowOff>
    </xdr:to>
    <xdr:pic>
      <xdr:nvPicPr>
        <xdr:cNvPr id="1" name="Label1"/>
        <xdr:cNvPicPr preferRelativeResize="1">
          <a:picLocks noChangeAspect="1"/>
        </xdr:cNvPicPr>
      </xdr:nvPicPr>
      <xdr:blipFill>
        <a:blip r:embed="rId1"/>
        <a:stretch>
          <a:fillRect/>
        </a:stretch>
      </xdr:blipFill>
      <xdr:spPr>
        <a:xfrm>
          <a:off x="2609850" y="885825"/>
          <a:ext cx="1476375"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8</xdr:col>
      <xdr:colOff>466725</xdr:colOff>
      <xdr:row>52</xdr:row>
      <xdr:rowOff>0</xdr:rowOff>
    </xdr:to>
    <xdr:sp>
      <xdr:nvSpPr>
        <xdr:cNvPr id="1" name="TextBox 2"/>
        <xdr:cNvSpPr txBox="1">
          <a:spLocks noChangeArrowheads="1"/>
        </xdr:cNvSpPr>
      </xdr:nvSpPr>
      <xdr:spPr>
        <a:xfrm>
          <a:off x="523875" y="704850"/>
          <a:ext cx="5476875" cy="771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This is an excample of the report that answers the Danish requirements. These may vary from country to country.</a:t>
          </a:r>
          <a:r>
            <a:rPr lang="en-US" cap="none" sz="1000" b="0" i="0" u="none" baseline="0">
              <a:latin typeface="Arial"/>
              <a:ea typeface="Arial"/>
              <a:cs typeface="Arial"/>
            </a:rPr>
            <a:t>
TEXT IN ****: XXXXUTC SYSTEMOPERATOR/RADAR XXXX OBSERVED A SHIP WITH A SUSPECTED OILSTRACE IN THE WAKE ON THE SLAR (OIL OBSERVATION RADAR). ON THE SLAR THE TRACE OF OIL WAS MEASURED TO XX KM LONG AND XX KM WIDE. 
AIRCRAFT COMMANDER XXXX, CO-PILOT XXXX, SYSTEMOPERATOR/RADAR XXXX OG SYSTEMOPERATOR/COM XXXX OBSERVED THE OIL AS  "SHEEN" (APPEARENCE CODE). THE AMOUNT OF OIL WAS MEASURED TO BE BETWEEN  XXXX - XXXX CUBICMETERS. THE SUSPECTED OIL HAD NOT BEEN CROSSED BY OTHER SHIPS. 
ALL OF THE CREW ASSESSED THE OIL AS BEING DISCHARGED FROM THE SHIP "THE XXXX", AS THE TRACE DURING THE OBSERVATION PHASE AND DURING SECURING EVIDENCE BEGAN RIGHT BEHIND THE SHIP "THE  "XXXX". THE ONLY SHIP CLOSE TO THE SCENE WAS "THE YYY". 
NO ONE IN THE AIRCRAFT CREW OBSERVED OIL IN FRONT OF "THE "XXXX", AND NO OIL WAS PAINTED ON THE SLAR IN FRONT OF "THE  "XXXX". THE SHIP WAS FIRST OBSERVED IN POSITION XXXX.XN XXXXX.XE, APPRX. . XX NAUTICAL MILES XXXX OF XXXX. SYSTEMOPERATOR/COM XXXX RECORDED VIDEO AND PHOTO OF THE ASSUMED TRACE OF OIL AND "THE XXXX". 
"THE XXXX" WAS CALLED ON VHF CHANNEL 16/xx BY SYSTEMOPERATOR/COM XXXX AND WAS INFORMED OF THE CREW´S OBSERVATIONS OF AN SUSPECTED TRACE OF OIL BEHIND THE SHIP. "THE XXXX" DENIED ANY DISCHARGE OF OIL. BELOW MENTIONED INFORMATION WAS GIVEN BY "XXXX" DURING RADIOCOMMUNICATION WITH "THE XXXX". FURTHERMORE "THE XXXX" WAS INFORMED THAT WITHIN DANISH WATERS NOTHING BUT CLEAN WATER IS ALLOWED TO BE DISCHARGED AND THAT IN THE NORTH SEA AND THE BALTIC IT IS ILLEGAL TO DISCHARGE MINERAL OIL.
                            ***FURTHER INFORMATION***
SHIPS NAME: XXXX
CALLSIGN: XXXX
SHIPS OWN POSITION: XXXX.XN XXXX.XE
NATIONALITY: XXXX
REGISTRETED: XXXX
HOMEPORT: XXXX
OWNER: XXXX
COMING FROM: XXXX
DESTINATION: XXXX
ESTIMATED TIME OF ARRIVAL: XXXX
CARGO: XXXX
NAME OF MASTER: XXXX
COMMUNICATION WITH (ONBOARD SHIP): XXXX
P&amp;I CLUB: XXXX
IMO-NR.: XXXX
FILLED IN BY: XXXX
                               This sheet to be signed by appropiate crew-members.
</a:t>
          </a:r>
        </a:p>
      </xdr:txBody>
    </xdr:sp>
    <xdr:clientData fLocksWithSheet="0"/>
  </xdr:twoCellAnchor>
  <xdr:twoCellAnchor editAs="oneCell">
    <xdr:from>
      <xdr:col>0</xdr:col>
      <xdr:colOff>28575</xdr:colOff>
      <xdr:row>0</xdr:row>
      <xdr:rowOff>38100</xdr:rowOff>
    </xdr:from>
    <xdr:to>
      <xdr:col>7</xdr:col>
      <xdr:colOff>962025</xdr:colOff>
      <xdr:row>2</xdr:row>
      <xdr:rowOff>104775</xdr:rowOff>
    </xdr:to>
    <xdr:pic>
      <xdr:nvPicPr>
        <xdr:cNvPr id="2" name="Label1"/>
        <xdr:cNvPicPr preferRelativeResize="1">
          <a:picLocks noChangeAspect="1"/>
        </xdr:cNvPicPr>
      </xdr:nvPicPr>
      <xdr:blipFill>
        <a:blip r:embed="rId1"/>
        <a:stretch>
          <a:fillRect/>
        </a:stretch>
      </xdr:blipFill>
      <xdr:spPr>
        <a:xfrm>
          <a:off x="28575" y="38100"/>
          <a:ext cx="5114925" cy="3905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A1"/>
  <sheetViews>
    <sheetView tabSelected="1" zoomScaleSheetLayoutView="100" workbookViewId="0" topLeftCell="A1">
      <selection activeCell="N8" sqref="N8"/>
    </sheetView>
  </sheetViews>
  <sheetFormatPr defaultColWidth="9.140625" defaultRowHeight="12.75"/>
  <sheetData/>
  <sheetProtection/>
  <printOptions/>
  <pageMargins left="0.7" right="0.44" top="1" bottom="1" header="0" footer="0"/>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7"/>
  <dimension ref="A1:AR130"/>
  <sheetViews>
    <sheetView workbookViewId="0" topLeftCell="F1">
      <selection activeCell="Z11" sqref="Z11:AE11"/>
    </sheetView>
  </sheetViews>
  <sheetFormatPr defaultColWidth="9.140625" defaultRowHeight="12.75"/>
  <cols>
    <col min="1" max="1" width="1.1484375" style="74" customWidth="1"/>
    <col min="2" max="15" width="2.7109375" style="74" customWidth="1"/>
    <col min="16" max="17" width="1.421875" style="74" customWidth="1"/>
    <col min="18" max="26" width="2.7109375" style="74" customWidth="1"/>
    <col min="27" max="27" width="3.28125" style="74" customWidth="1"/>
    <col min="28" max="35" width="2.7109375" style="74" customWidth="1"/>
    <col min="36" max="36" width="36.8515625" style="74" customWidth="1"/>
    <col min="37" max="37" width="18.421875" style="74" customWidth="1"/>
    <col min="38" max="38" width="3.00390625" style="74" customWidth="1"/>
    <col min="39" max="16384" width="2.7109375" style="74" customWidth="1"/>
  </cols>
  <sheetData>
    <row r="1" spans="1:33" ht="12.75">
      <c r="A1" s="92"/>
      <c r="B1" s="621" t="s">
        <v>220</v>
      </c>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row>
    <row r="2" spans="1:33" ht="12.75">
      <c r="A2" s="92"/>
      <c r="B2" s="621" t="s">
        <v>75</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row>
    <row r="3" spans="2:33" ht="11.25">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row>
    <row r="4" spans="1:33" ht="5.25" customHeight="1" thickBot="1">
      <c r="A4" s="80"/>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2"/>
    </row>
    <row r="5" spans="1:33" ht="12" thickBot="1">
      <c r="A5" s="83"/>
      <c r="B5" s="100" t="s">
        <v>219</v>
      </c>
      <c r="C5" s="85"/>
      <c r="D5" s="607" t="s">
        <v>76</v>
      </c>
      <c r="E5" s="607"/>
      <c r="F5" s="607"/>
      <c r="G5" s="607"/>
      <c r="H5" s="607"/>
      <c r="I5" s="607"/>
      <c r="J5" s="607"/>
      <c r="K5" s="607"/>
      <c r="L5" s="607"/>
      <c r="M5" s="607"/>
      <c r="N5" s="607"/>
      <c r="O5" s="607"/>
      <c r="P5" s="607"/>
      <c r="Q5" s="607"/>
      <c r="R5" s="607"/>
      <c r="S5" s="607"/>
      <c r="T5" s="607"/>
      <c r="U5" s="607"/>
      <c r="V5" s="607"/>
      <c r="W5" s="607"/>
      <c r="X5" s="607"/>
      <c r="Y5" s="607"/>
      <c r="Z5" s="607"/>
      <c r="AA5" s="85"/>
      <c r="AB5" s="85"/>
      <c r="AC5" s="85"/>
      <c r="AD5" s="85"/>
      <c r="AE5" s="85"/>
      <c r="AF5" s="85"/>
      <c r="AG5" s="86"/>
    </row>
    <row r="6" spans="1:33" ht="4.5" customHeight="1">
      <c r="A6" s="87"/>
      <c r="B6" s="88"/>
      <c r="C6" s="88"/>
      <c r="D6" s="89"/>
      <c r="E6" s="89"/>
      <c r="F6" s="89"/>
      <c r="G6" s="89"/>
      <c r="H6" s="89"/>
      <c r="I6" s="89"/>
      <c r="J6" s="89"/>
      <c r="K6" s="89"/>
      <c r="L6" s="89"/>
      <c r="M6" s="89"/>
      <c r="N6" s="89"/>
      <c r="O6" s="89"/>
      <c r="P6" s="89"/>
      <c r="Q6" s="89"/>
      <c r="R6" s="89"/>
      <c r="S6" s="89"/>
      <c r="T6" s="89"/>
      <c r="U6" s="89"/>
      <c r="V6" s="89"/>
      <c r="W6" s="89"/>
      <c r="X6" s="89"/>
      <c r="Y6" s="89"/>
      <c r="Z6" s="89"/>
      <c r="AA6" s="88"/>
      <c r="AB6" s="88"/>
      <c r="AC6" s="88"/>
      <c r="AD6" s="88"/>
      <c r="AE6" s="88"/>
      <c r="AF6" s="88"/>
      <c r="AG6" s="90"/>
    </row>
    <row r="8" spans="3:17" ht="11.25">
      <c r="C8" s="74">
        <v>1</v>
      </c>
      <c r="D8" s="74" t="s">
        <v>77</v>
      </c>
      <c r="Q8" s="74" t="s">
        <v>218</v>
      </c>
    </row>
    <row r="9" spans="4:32" ht="11.25">
      <c r="D9" s="74" t="s">
        <v>79</v>
      </c>
      <c r="E9" s="74" t="s">
        <v>78</v>
      </c>
      <c r="Q9" s="74" t="s">
        <v>218</v>
      </c>
      <c r="S9" s="622" t="s">
        <v>395</v>
      </c>
      <c r="T9" s="622"/>
      <c r="U9" s="622"/>
      <c r="V9" s="622"/>
      <c r="W9" s="622"/>
      <c r="X9" s="622"/>
      <c r="Y9" s="622"/>
      <c r="Z9" s="622"/>
      <c r="AA9" s="622"/>
      <c r="AB9" s="622"/>
      <c r="AC9" s="622"/>
      <c r="AD9" s="622"/>
      <c r="AE9" s="622"/>
      <c r="AF9" s="622"/>
    </row>
    <row r="10" spans="4:34" ht="12.75" customHeight="1">
      <c r="D10" s="74" t="s">
        <v>80</v>
      </c>
      <c r="E10" s="601" t="s">
        <v>81</v>
      </c>
      <c r="F10" s="601"/>
      <c r="G10" s="601"/>
      <c r="H10" s="601"/>
      <c r="I10" s="601"/>
      <c r="J10" s="601"/>
      <c r="K10" s="601"/>
      <c r="L10" s="601"/>
      <c r="M10" s="601"/>
      <c r="N10" s="601"/>
      <c r="O10" s="601"/>
      <c r="P10" s="76"/>
      <c r="Q10" s="74" t="s">
        <v>218</v>
      </c>
      <c r="R10" s="76"/>
      <c r="S10" s="620" t="s">
        <v>396</v>
      </c>
      <c r="T10" s="620"/>
      <c r="U10" s="620"/>
      <c r="V10" s="620"/>
      <c r="W10" s="620"/>
      <c r="X10" s="620"/>
      <c r="Y10" s="620"/>
      <c r="Z10" s="620"/>
      <c r="AA10" s="620"/>
      <c r="AB10" s="618" t="s">
        <v>349</v>
      </c>
      <c r="AC10" s="618"/>
      <c r="AD10" s="618"/>
      <c r="AE10" s="618"/>
      <c r="AF10" s="93">
        <f>RIGHT(GEN!B5,5)</f>
      </c>
      <c r="AG10" s="95"/>
      <c r="AH10" s="95"/>
    </row>
    <row r="11" spans="4:36" ht="11.25">
      <c r="D11" s="74" t="s">
        <v>82</v>
      </c>
      <c r="E11" s="74" t="s">
        <v>83</v>
      </c>
      <c r="Q11" s="74" t="s">
        <v>218</v>
      </c>
      <c r="R11" s="77">
        <v>1</v>
      </c>
      <c r="S11" s="619" t="str">
        <f>VLOOKUP(GEN!C9,' Data (hidden)'!A3:' Data (hidden)'!F53,3,FALSE)</f>
        <v>TEST</v>
      </c>
      <c r="T11" s="619"/>
      <c r="U11" s="619"/>
      <c r="V11" s="619"/>
      <c r="W11" s="619"/>
      <c r="X11" s="619"/>
      <c r="Y11" s="78">
        <v>2</v>
      </c>
      <c r="Z11" s="619" t="str">
        <f>VLOOKUP(GEN!C11,' Data (hidden)'!A3:' Data (hidden)'!F46,3,FALSE)</f>
        <v>L. Jensen</v>
      </c>
      <c r="AA11" s="619"/>
      <c r="AB11" s="619"/>
      <c r="AC11" s="619"/>
      <c r="AD11" s="619"/>
      <c r="AE11" s="619"/>
      <c r="AJ11" s="98"/>
    </row>
    <row r="13" spans="3:4" ht="11.25">
      <c r="C13" s="74">
        <v>2</v>
      </c>
      <c r="D13" s="74" t="s">
        <v>84</v>
      </c>
    </row>
    <row r="14" spans="4:32" ht="11.25">
      <c r="D14" s="74" t="s">
        <v>79</v>
      </c>
      <c r="E14" s="74" t="s">
        <v>85</v>
      </c>
      <c r="Q14" s="74" t="s">
        <v>218</v>
      </c>
      <c r="R14" s="74" t="s">
        <v>86</v>
      </c>
      <c r="T14" s="615">
        <f>GEN!B4</f>
        <v>0</v>
      </c>
      <c r="U14" s="615"/>
      <c r="V14" s="615"/>
      <c r="W14" s="615"/>
      <c r="X14" s="615"/>
      <c r="Y14" s="74" t="s">
        <v>87</v>
      </c>
      <c r="AA14" s="616">
        <f>'REP FORM'!F19</f>
        <v>0</v>
      </c>
      <c r="AB14" s="616"/>
      <c r="AC14" s="616"/>
      <c r="AD14" s="616"/>
      <c r="AE14" s="616"/>
      <c r="AF14" s="74" t="s">
        <v>88</v>
      </c>
    </row>
    <row r="16" spans="3:4" ht="11.25">
      <c r="C16" s="74">
        <v>3</v>
      </c>
      <c r="D16" s="74" t="s">
        <v>89</v>
      </c>
    </row>
    <row r="17" spans="4:44" ht="11.25">
      <c r="D17" s="74" t="s">
        <v>90</v>
      </c>
      <c r="Q17" s="74" t="s">
        <v>218</v>
      </c>
      <c r="S17" s="617">
        <f>IF('REP FORM'!D19="","",IF('REP FORM'!D19=7,"Russia",IF('REP FORM'!D19=370,"Latvia",IF('REP FORM'!D19=358,"Finland",IF('REP FORM'!D19=44,"U.K.",IF('REP FORM'!D19=47,"Norway",IF('REP FORM'!D19=49,"Germany",AL17)))))))</f>
      </c>
      <c r="T17" s="604"/>
      <c r="U17" s="604"/>
      <c r="V17" s="604"/>
      <c r="W17" s="604"/>
      <c r="X17" s="604"/>
      <c r="Y17" s="604"/>
      <c r="Z17" s="604"/>
      <c r="AA17" s="604"/>
      <c r="AB17" s="604"/>
      <c r="AC17" s="604"/>
      <c r="AD17" s="604"/>
      <c r="AE17" s="604"/>
      <c r="AF17" s="604"/>
      <c r="AL17" s="99" t="str">
        <f>IF('REP FORM'!D19=45,"Denmark",IF('REP FORM'!D19=48,"Poland",IF('REP FORM'!D19=371,"Latvia",IF('REP FORM'!D19=372,"Estonia",IF('REP FORM'!D19=46,"Sweden",IF('REP FORM'!D19=31,"The Netherlands",IF('REP FORM'!D19=33,"France","Belgium")))))))</f>
        <v>Belgium</v>
      </c>
      <c r="AM17" s="99"/>
      <c r="AN17" s="99"/>
      <c r="AO17" s="99"/>
      <c r="AP17" s="99"/>
      <c r="AQ17" s="99"/>
      <c r="AR17" s="99"/>
    </row>
    <row r="18" spans="4:32" ht="11.25">
      <c r="D18" s="74" t="s">
        <v>91</v>
      </c>
      <c r="Q18" s="74" t="s">
        <v>218</v>
      </c>
      <c r="R18" s="74" t="s">
        <v>92</v>
      </c>
      <c r="T18" s="612">
        <f>'REP FORM'!F41</f>
        <v>0</v>
      </c>
      <c r="U18" s="612"/>
      <c r="V18" s="612"/>
      <c r="W18" s="612"/>
      <c r="X18" s="612"/>
      <c r="Y18" s="74" t="s">
        <v>93</v>
      </c>
      <c r="Z18" s="613">
        <f>'REP FORM'!J41</f>
        <v>0</v>
      </c>
      <c r="AA18" s="613"/>
      <c r="AB18" s="613"/>
      <c r="AC18" s="613"/>
      <c r="AD18" s="613"/>
      <c r="AE18" s="613"/>
      <c r="AF18" s="101" t="s">
        <v>94</v>
      </c>
    </row>
    <row r="19" spans="18:32" ht="12" thickBot="1">
      <c r="R19" s="74" t="s">
        <v>95</v>
      </c>
      <c r="T19" s="612">
        <f>'REP FORM'!P41</f>
        <v>0</v>
      </c>
      <c r="U19" s="612"/>
      <c r="V19" s="612"/>
      <c r="W19" s="612"/>
      <c r="X19" s="612"/>
      <c r="Y19" s="74" t="s">
        <v>93</v>
      </c>
      <c r="Z19" s="613">
        <f>'REP FORM'!T41</f>
        <v>0</v>
      </c>
      <c r="AA19" s="613"/>
      <c r="AB19" s="613"/>
      <c r="AC19" s="613"/>
      <c r="AD19" s="613"/>
      <c r="AE19" s="613"/>
      <c r="AF19" s="101" t="s">
        <v>94</v>
      </c>
    </row>
    <row r="20" spans="5:28" ht="12" thickBot="1">
      <c r="E20" s="74" t="s">
        <v>96</v>
      </c>
      <c r="Q20" s="74" t="s">
        <v>218</v>
      </c>
      <c r="S20" s="102"/>
      <c r="U20" s="74" t="s">
        <v>97</v>
      </c>
      <c r="Z20" s="102"/>
      <c r="AB20" s="74" t="s">
        <v>98</v>
      </c>
    </row>
    <row r="22" ht="11.25">
      <c r="C22" s="74" t="s">
        <v>99</v>
      </c>
    </row>
    <row r="23" spans="4:32" ht="11.25">
      <c r="D23" s="74" t="s">
        <v>100</v>
      </c>
      <c r="Q23" s="74" t="s">
        <v>218</v>
      </c>
      <c r="R23" s="624">
        <f>IF('REP FORM'!D32="","",'REP FORM'!D32)</f>
      </c>
      <c r="S23" s="624"/>
      <c r="T23" s="624"/>
      <c r="U23" s="624"/>
      <c r="V23" s="624"/>
      <c r="W23" s="624"/>
      <c r="X23" s="624"/>
      <c r="Y23" s="624"/>
      <c r="Z23" s="624"/>
      <c r="AA23" s="624"/>
      <c r="AB23" s="624"/>
      <c r="AC23" s="624"/>
      <c r="AD23" s="624"/>
      <c r="AE23" s="624"/>
      <c r="AF23" s="624"/>
    </row>
    <row r="24" spans="4:25" ht="11.25">
      <c r="D24" s="74" t="s">
        <v>101</v>
      </c>
      <c r="Q24" s="74" t="s">
        <v>218</v>
      </c>
      <c r="R24" s="614">
        <f>'REP FORM'!AS19</f>
      </c>
      <c r="S24" s="614"/>
      <c r="T24" s="614"/>
      <c r="U24" s="614"/>
      <c r="V24" s="614"/>
      <c r="W24" s="614"/>
      <c r="X24" s="614"/>
      <c r="Y24" s="237" t="s">
        <v>387</v>
      </c>
    </row>
    <row r="25" spans="4:33" ht="11.25">
      <c r="D25" s="74" t="s">
        <v>102</v>
      </c>
      <c r="Q25" s="74" t="s">
        <v>218</v>
      </c>
      <c r="R25" s="74" t="s">
        <v>103</v>
      </c>
      <c r="T25" s="610">
        <f>'REP FORM'!U19</f>
        <v>0</v>
      </c>
      <c r="U25" s="610"/>
      <c r="V25" s="74" t="s">
        <v>104</v>
      </c>
      <c r="X25" s="74" t="s">
        <v>105</v>
      </c>
      <c r="Z25" s="610">
        <f>'REP FORM'!X19</f>
        <v>0</v>
      </c>
      <c r="AA25" s="610"/>
      <c r="AB25" s="74" t="s">
        <v>104</v>
      </c>
      <c r="AC25" s="74" t="s">
        <v>106</v>
      </c>
      <c r="AE25" s="608">
        <f>'REP FORM'!AA19</f>
        <v>0</v>
      </c>
      <c r="AF25" s="604"/>
      <c r="AG25" s="74" t="s">
        <v>64</v>
      </c>
    </row>
    <row r="26" spans="4:22" ht="11.25">
      <c r="D26" s="74" t="s">
        <v>107</v>
      </c>
      <c r="R26" s="591">
        <f>'REP FORM'!AD19</f>
      </c>
      <c r="S26" s="591"/>
      <c r="T26" s="591"/>
      <c r="U26" s="591"/>
      <c r="V26" s="237" t="s">
        <v>388</v>
      </c>
    </row>
    <row r="27" spans="4:28" ht="11.25">
      <c r="D27" s="74" t="s">
        <v>108</v>
      </c>
      <c r="Q27" s="74" t="s">
        <v>218</v>
      </c>
      <c r="R27" s="79" t="s">
        <v>109</v>
      </c>
      <c r="S27" s="608">
        <f>'REP FORM'!AG19</f>
        <v>0</v>
      </c>
      <c r="T27" s="604"/>
      <c r="U27" s="604"/>
      <c r="V27" s="74" t="s">
        <v>64</v>
      </c>
      <c r="X27" s="74" t="s">
        <v>110</v>
      </c>
      <c r="Y27" s="608">
        <f>'REP FORM'!AM19</f>
        <v>0</v>
      </c>
      <c r="Z27" s="604"/>
      <c r="AA27" s="604"/>
      <c r="AB27" s="74" t="s">
        <v>64</v>
      </c>
    </row>
    <row r="28" spans="5:28" ht="11.25">
      <c r="E28" s="74" t="s">
        <v>115</v>
      </c>
      <c r="Q28" s="74" t="s">
        <v>218</v>
      </c>
      <c r="R28" s="74" t="s">
        <v>111</v>
      </c>
      <c r="S28" s="608">
        <f>'REP FORM'!AI19</f>
        <v>0</v>
      </c>
      <c r="T28" s="604"/>
      <c r="U28" s="604"/>
      <c r="V28" s="74" t="s">
        <v>64</v>
      </c>
      <c r="X28" s="74" t="s">
        <v>113</v>
      </c>
      <c r="Y28" s="608">
        <f>'REP FORM'!AO19</f>
        <v>0</v>
      </c>
      <c r="Z28" s="604"/>
      <c r="AA28" s="604"/>
      <c r="AB28" s="74" t="s">
        <v>64</v>
      </c>
    </row>
    <row r="29" spans="5:28" ht="11.25">
      <c r="E29" s="74" t="s">
        <v>116</v>
      </c>
      <c r="Q29" s="74" t="s">
        <v>218</v>
      </c>
      <c r="R29" s="74" t="s">
        <v>112</v>
      </c>
      <c r="S29" s="608">
        <f>'REP FORM'!AK19</f>
        <v>0</v>
      </c>
      <c r="T29" s="604"/>
      <c r="U29" s="604"/>
      <c r="V29" s="74" t="s">
        <v>64</v>
      </c>
      <c r="X29" s="74" t="s">
        <v>114</v>
      </c>
      <c r="Y29" s="76"/>
      <c r="Z29" s="608">
        <f>'REP FORM'!AQ19</f>
        <v>0</v>
      </c>
      <c r="AA29" s="604"/>
      <c r="AB29" s="74" t="s">
        <v>64</v>
      </c>
    </row>
    <row r="31" ht="12" thickBot="1">
      <c r="C31" s="74" t="s">
        <v>117</v>
      </c>
    </row>
    <row r="32" spans="4:31" ht="12" thickBot="1">
      <c r="D32" s="74" t="s">
        <v>118</v>
      </c>
      <c r="Q32" s="74" t="s">
        <v>218</v>
      </c>
      <c r="R32" s="96">
        <f>'REP FORM'!P32</f>
        <v>0</v>
      </c>
      <c r="S32" s="74" t="s">
        <v>120</v>
      </c>
      <c r="V32" s="96">
        <f>'REP FORM'!J32</f>
        <v>0</v>
      </c>
      <c r="W32" s="74" t="s">
        <v>56</v>
      </c>
      <c r="Z32" s="96">
        <f>'REP FORM'!L32</f>
        <v>0</v>
      </c>
      <c r="AA32" s="74" t="s">
        <v>17</v>
      </c>
      <c r="AD32" s="96">
        <f>'REP FORM'!N32</f>
        <v>0</v>
      </c>
      <c r="AE32" s="74" t="s">
        <v>18</v>
      </c>
    </row>
    <row r="33" spans="4:31" ht="12" thickBot="1">
      <c r="D33" s="74" t="s">
        <v>119</v>
      </c>
      <c r="Q33" s="74" t="s">
        <v>218</v>
      </c>
      <c r="R33" s="96">
        <f>'REP FORM'!T32</f>
        <v>0</v>
      </c>
      <c r="S33" s="74" t="s">
        <v>122</v>
      </c>
      <c r="V33" s="96">
        <f>'REP FORM'!X32</f>
        <v>0</v>
      </c>
      <c r="W33" s="74" t="s">
        <v>121</v>
      </c>
      <c r="Z33" s="96">
        <f>'REP FORM'!V32</f>
        <v>0</v>
      </c>
      <c r="AA33" s="74" t="s">
        <v>123</v>
      </c>
      <c r="AD33" s="96"/>
      <c r="AE33" s="74" t="s">
        <v>114</v>
      </c>
    </row>
    <row r="34" spans="18:30" ht="12" thickBot="1">
      <c r="R34" s="96">
        <f>'REP FORM'!R32</f>
        <v>0</v>
      </c>
      <c r="S34" s="74" t="s">
        <v>65</v>
      </c>
      <c r="V34" s="96">
        <f>'REP FORM'!Z32</f>
        <v>0</v>
      </c>
      <c r="W34" s="74" t="s">
        <v>255</v>
      </c>
      <c r="Z34" s="241"/>
      <c r="AD34" s="241"/>
    </row>
    <row r="35" spans="4:31" ht="11.25">
      <c r="D35" s="74" t="s">
        <v>124</v>
      </c>
      <c r="Q35" s="74" t="s">
        <v>218</v>
      </c>
      <c r="R35" s="74" t="s">
        <v>127</v>
      </c>
      <c r="V35" s="586"/>
      <c r="W35" s="586"/>
      <c r="Z35" s="74" t="s">
        <v>128</v>
      </c>
      <c r="AD35" s="604">
        <f>'REP FORM'!V32</f>
        <v>0</v>
      </c>
      <c r="AE35" s="604"/>
    </row>
    <row r="36" spans="4:31" ht="11.25">
      <c r="D36" s="74" t="s">
        <v>125</v>
      </c>
      <c r="Q36" s="74" t="s">
        <v>218</v>
      </c>
      <c r="R36" s="74" t="s">
        <v>129</v>
      </c>
      <c r="V36" s="586"/>
      <c r="W36" s="586"/>
      <c r="Z36" s="74" t="s">
        <v>130</v>
      </c>
      <c r="AD36" s="624">
        <f>IF('REP FORM'!AY19="","",'REP FORM'!AY19)</f>
      </c>
      <c r="AE36" s="624"/>
    </row>
    <row r="37" spans="4:32" ht="11.25">
      <c r="D37" s="74" t="s">
        <v>126</v>
      </c>
      <c r="Q37" s="74" t="s">
        <v>218</v>
      </c>
      <c r="R37" s="581"/>
      <c r="S37" s="581"/>
      <c r="T37" s="581"/>
      <c r="U37" s="581"/>
      <c r="V37" s="581"/>
      <c r="W37" s="581"/>
      <c r="X37" s="581"/>
      <c r="Y37" s="581"/>
      <c r="Z37" s="581"/>
      <c r="AA37" s="581"/>
      <c r="AB37" s="581"/>
      <c r="AC37" s="581"/>
      <c r="AD37" s="581"/>
      <c r="AE37" s="581"/>
      <c r="AF37" s="581"/>
    </row>
    <row r="39" ht="11.25">
      <c r="C39" s="74" t="s">
        <v>132</v>
      </c>
    </row>
    <row r="40" spans="4:39" ht="11.25">
      <c r="D40" s="74" t="s">
        <v>136</v>
      </c>
      <c r="Q40" s="74" t="s">
        <v>218</v>
      </c>
      <c r="R40" s="74" t="s">
        <v>133</v>
      </c>
      <c r="U40" s="623">
        <f>'REP FORM'!AB32</f>
        <v>0</v>
      </c>
      <c r="V40" s="623"/>
      <c r="W40" s="74" t="s">
        <v>134</v>
      </c>
      <c r="Z40" s="74" t="s">
        <v>135</v>
      </c>
      <c r="AA40" s="94"/>
      <c r="AB40" s="608">
        <f>'REP FORM'!AE32</f>
        <v>0</v>
      </c>
      <c r="AC40" s="604"/>
      <c r="AD40" s="74" t="str">
        <f>'REP FORM'!AE27</f>
        <v>KTS</v>
      </c>
      <c r="AL40" s="147"/>
      <c r="AM40" s="148"/>
    </row>
    <row r="41" spans="4:27" ht="11.25">
      <c r="D41" s="74" t="s">
        <v>140</v>
      </c>
      <c r="Q41" s="74" t="s">
        <v>218</v>
      </c>
      <c r="R41" s="74" t="s">
        <v>137</v>
      </c>
      <c r="S41" s="608">
        <f>('REP FORM'!AM32*1.852)</f>
        <v>0</v>
      </c>
      <c r="T41" s="604"/>
      <c r="U41" s="74" t="s">
        <v>104</v>
      </c>
      <c r="W41" s="74" t="s">
        <v>138</v>
      </c>
      <c r="Y41" s="604" t="str">
        <f>IF('REP FORM'!AG32="SKC","0",IF('REP FORM'!AG32="FEW","1-2",IF('REP FORM'!AG32="SCT","3-4",IF('REP FORM'!AG32="BKN","5-7",IF('REP FORM'!AG32="OVC",8,"N/A")))))</f>
        <v>N/A</v>
      </c>
      <c r="Z41" s="604"/>
      <c r="AA41" s="74" t="s">
        <v>139</v>
      </c>
    </row>
    <row r="42" spans="4:38" ht="11.25">
      <c r="D42" s="74" t="s">
        <v>141</v>
      </c>
      <c r="Q42" s="74" t="s">
        <v>218</v>
      </c>
      <c r="R42" s="74" t="s">
        <v>142</v>
      </c>
      <c r="U42" s="604" t="str">
        <f>AL42</f>
        <v>0</v>
      </c>
      <c r="V42" s="604"/>
      <c r="W42" s="74" t="s">
        <v>143</v>
      </c>
      <c r="Y42" s="74" t="s">
        <v>144</v>
      </c>
      <c r="AB42" s="586"/>
      <c r="AC42" s="586"/>
      <c r="AD42" s="74" t="s">
        <v>134</v>
      </c>
      <c r="AL42" s="74" t="str">
        <f>IF('REP FORM'!AO32=0,"0",IF('REP FORM'!AO32=1,"0-0,23",IF('REP FORM'!AO32=2,"0,25-1",IF('REP FORM'!AO32=3,"0,75-2",IF('REP FORM'!AO32=4,"2-3",IF('REP FORM'!AO32=5,"3-6",IF('REP FORM'!AO32=6,"5-7",IF('REP FORM'!AO32=7,"7-12","&gt;12"))))))))</f>
        <v>0</v>
      </c>
    </row>
    <row r="43" ht="12" thickBot="1"/>
    <row r="44" spans="2:33" ht="11.25">
      <c r="B44" s="605" t="s">
        <v>145</v>
      </c>
      <c r="C44" s="60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row>
    <row r="45" spans="2:33" ht="11.25">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row>
    <row r="46" ht="11.25">
      <c r="C46" s="74" t="s">
        <v>146</v>
      </c>
    </row>
    <row r="47" spans="4:32" ht="11.25">
      <c r="D47" s="74" t="s">
        <v>147</v>
      </c>
      <c r="Q47" s="74" t="s">
        <v>218</v>
      </c>
      <c r="R47" s="586"/>
      <c r="S47" s="586"/>
      <c r="T47" s="586"/>
      <c r="U47" s="586"/>
      <c r="V47" s="586"/>
      <c r="W47" s="586"/>
      <c r="X47" s="586"/>
      <c r="Y47" s="586"/>
      <c r="Z47" s="586"/>
      <c r="AA47" s="586"/>
      <c r="AB47" s="586"/>
      <c r="AC47" s="586"/>
      <c r="AD47" s="586"/>
      <c r="AE47" s="586"/>
      <c r="AF47" s="586"/>
    </row>
    <row r="48" spans="4:32" ht="11.25">
      <c r="D48" s="74" t="s">
        <v>148</v>
      </c>
      <c r="Q48" s="74" t="s">
        <v>218</v>
      </c>
      <c r="R48" s="74" t="s">
        <v>149</v>
      </c>
      <c r="U48" s="586"/>
      <c r="V48" s="586"/>
      <c r="W48" s="586"/>
      <c r="X48" s="586"/>
      <c r="Z48" s="74" t="s">
        <v>150</v>
      </c>
      <c r="AC48" s="586"/>
      <c r="AD48" s="586"/>
      <c r="AE48" s="586"/>
      <c r="AF48" s="586"/>
    </row>
    <row r="49" spans="4:32" ht="11.25">
      <c r="D49" s="74" t="s">
        <v>151</v>
      </c>
      <c r="Q49" s="74" t="s">
        <v>218</v>
      </c>
      <c r="R49" s="586"/>
      <c r="S49" s="586"/>
      <c r="T49" s="586"/>
      <c r="U49" s="586"/>
      <c r="V49" s="586"/>
      <c r="W49" s="586"/>
      <c r="X49" s="586"/>
      <c r="Y49" s="586"/>
      <c r="Z49" s="586"/>
      <c r="AA49" s="586"/>
      <c r="AB49" s="586"/>
      <c r="AC49" s="586"/>
      <c r="AD49" s="586"/>
      <c r="AE49" s="586"/>
      <c r="AF49" s="586"/>
    </row>
    <row r="50" spans="4:32" ht="11.25">
      <c r="D50" s="74" t="s">
        <v>152</v>
      </c>
      <c r="Q50" s="74" t="s">
        <v>218</v>
      </c>
      <c r="R50" s="586"/>
      <c r="S50" s="586"/>
      <c r="T50" s="586"/>
      <c r="U50" s="586"/>
      <c r="V50" s="586"/>
      <c r="W50" s="586"/>
      <c r="X50" s="586"/>
      <c r="Y50" s="586"/>
      <c r="Z50" s="586"/>
      <c r="AA50" s="586"/>
      <c r="AB50" s="586"/>
      <c r="AC50" s="586"/>
      <c r="AD50" s="586"/>
      <c r="AE50" s="586"/>
      <c r="AF50" s="586"/>
    </row>
    <row r="51" spans="4:32" ht="11.25">
      <c r="D51" s="74" t="s">
        <v>153</v>
      </c>
      <c r="Q51" s="74" t="s">
        <v>218</v>
      </c>
      <c r="R51" s="586"/>
      <c r="S51" s="586"/>
      <c r="T51" s="586"/>
      <c r="U51" s="586"/>
      <c r="V51" s="76" t="s">
        <v>93</v>
      </c>
      <c r="W51" s="586"/>
      <c r="X51" s="586"/>
      <c r="Y51" s="586"/>
      <c r="Z51" s="586"/>
      <c r="AA51" s="76" t="s">
        <v>94</v>
      </c>
      <c r="AB51" s="76"/>
      <c r="AC51" s="586"/>
      <c r="AD51" s="586"/>
      <c r="AE51" s="586"/>
      <c r="AF51" s="74" t="s">
        <v>88</v>
      </c>
    </row>
    <row r="52" spans="4:30" ht="11.25">
      <c r="D52" s="74" t="s">
        <v>154</v>
      </c>
      <c r="Q52" s="74" t="s">
        <v>218</v>
      </c>
      <c r="R52" s="74" t="s">
        <v>155</v>
      </c>
      <c r="U52" s="586"/>
      <c r="V52" s="586"/>
      <c r="W52" s="74" t="s">
        <v>134</v>
      </c>
      <c r="Z52" s="74" t="s">
        <v>156</v>
      </c>
      <c r="AB52" s="586"/>
      <c r="AC52" s="586"/>
      <c r="AD52" s="74" t="s">
        <v>157</v>
      </c>
    </row>
    <row r="53" spans="4:32" ht="11.25">
      <c r="D53" s="74" t="s">
        <v>158</v>
      </c>
      <c r="Q53" s="74" t="s">
        <v>218</v>
      </c>
      <c r="R53" s="586"/>
      <c r="S53" s="586"/>
      <c r="T53" s="586"/>
      <c r="U53" s="586"/>
      <c r="V53" s="586"/>
      <c r="W53" s="586"/>
      <c r="X53" s="586"/>
      <c r="Y53" s="586"/>
      <c r="Z53" s="586"/>
      <c r="AA53" s="586"/>
      <c r="AB53" s="586"/>
      <c r="AC53" s="586"/>
      <c r="AD53" s="586"/>
      <c r="AE53" s="586"/>
      <c r="AF53" s="586"/>
    </row>
    <row r="54" spans="4:32" ht="11.25">
      <c r="D54" s="74" t="s">
        <v>159</v>
      </c>
      <c r="Q54" s="74" t="s">
        <v>218</v>
      </c>
      <c r="R54" s="586"/>
      <c r="S54" s="586"/>
      <c r="T54" s="586"/>
      <c r="U54" s="586"/>
      <c r="V54" s="586"/>
      <c r="W54" s="586"/>
      <c r="X54" s="586"/>
      <c r="Y54" s="586"/>
      <c r="Z54" s="586"/>
      <c r="AA54" s="586"/>
      <c r="AB54" s="586"/>
      <c r="AC54" s="586"/>
      <c r="AD54" s="586"/>
      <c r="AE54" s="586"/>
      <c r="AF54" s="586"/>
    </row>
    <row r="55" spans="4:32" ht="11.25">
      <c r="D55" s="74" t="s">
        <v>160</v>
      </c>
      <c r="Q55" s="74" t="s">
        <v>218</v>
      </c>
      <c r="R55" s="586"/>
      <c r="S55" s="586"/>
      <c r="T55" s="586"/>
      <c r="U55" s="586"/>
      <c r="V55" s="586"/>
      <c r="W55" s="586"/>
      <c r="X55" s="586"/>
      <c r="Y55" s="586"/>
      <c r="Z55" s="586"/>
      <c r="AA55" s="586"/>
      <c r="AB55" s="586"/>
      <c r="AC55" s="586"/>
      <c r="AD55" s="586"/>
      <c r="AE55" s="586"/>
      <c r="AF55" s="586"/>
    </row>
    <row r="56" spans="4:32" ht="11.25">
      <c r="D56" s="74" t="s">
        <v>161</v>
      </c>
      <c r="Q56" s="74" t="s">
        <v>218</v>
      </c>
      <c r="R56" s="586"/>
      <c r="S56" s="586"/>
      <c r="T56" s="586"/>
      <c r="U56" s="586"/>
      <c r="V56" s="586"/>
      <c r="W56" s="586"/>
      <c r="X56" s="586"/>
      <c r="Y56" s="586"/>
      <c r="Z56" s="586"/>
      <c r="AA56" s="586"/>
      <c r="AB56" s="586"/>
      <c r="AC56" s="586"/>
      <c r="AD56" s="586"/>
      <c r="AE56" s="586"/>
      <c r="AF56" s="586"/>
    </row>
    <row r="57" spans="3:17" ht="11.25">
      <c r="C57" s="74" t="s">
        <v>162</v>
      </c>
      <c r="Q57" s="74" t="s">
        <v>218</v>
      </c>
    </row>
    <row r="58" spans="4:31" ht="11.25">
      <c r="D58" s="74" t="s">
        <v>163</v>
      </c>
      <c r="Q58" s="74" t="s">
        <v>218</v>
      </c>
      <c r="R58" s="74" t="s">
        <v>164</v>
      </c>
      <c r="U58" s="586"/>
      <c r="V58" s="586"/>
      <c r="X58" s="74" t="s">
        <v>165</v>
      </c>
      <c r="AC58" s="586"/>
      <c r="AD58" s="586"/>
      <c r="AE58" s="74" t="s">
        <v>166</v>
      </c>
    </row>
    <row r="59" spans="4:32" ht="11.25">
      <c r="D59" s="74" t="s">
        <v>167</v>
      </c>
      <c r="Q59" s="74" t="s">
        <v>218</v>
      </c>
      <c r="R59" s="586"/>
      <c r="S59" s="586"/>
      <c r="T59" s="586"/>
      <c r="U59" s="586"/>
      <c r="V59" s="586"/>
      <c r="W59" s="586"/>
      <c r="X59" s="586"/>
      <c r="Y59" s="586"/>
      <c r="Z59" s="586"/>
      <c r="AA59" s="586"/>
      <c r="AB59" s="586"/>
      <c r="AC59" s="586"/>
      <c r="AD59" s="586"/>
      <c r="AE59" s="586"/>
      <c r="AF59" s="586"/>
    </row>
    <row r="60" spans="4:32" ht="11.25">
      <c r="D60" s="74" t="s">
        <v>168</v>
      </c>
      <c r="Q60" s="74" t="s">
        <v>218</v>
      </c>
      <c r="R60" s="586"/>
      <c r="S60" s="586"/>
      <c r="T60" s="586"/>
      <c r="U60" s="586"/>
      <c r="V60" s="586"/>
      <c r="W60" s="586"/>
      <c r="X60" s="586"/>
      <c r="Y60" s="586"/>
      <c r="Z60" s="586"/>
      <c r="AA60" s="586"/>
      <c r="AB60" s="586"/>
      <c r="AC60" s="586"/>
      <c r="AD60" s="586"/>
      <c r="AE60" s="586"/>
      <c r="AF60" s="586"/>
    </row>
    <row r="61" spans="4:31" ht="11.25">
      <c r="D61" s="74" t="s">
        <v>169</v>
      </c>
      <c r="Q61" s="74" t="s">
        <v>218</v>
      </c>
      <c r="R61" s="586"/>
      <c r="S61" s="586"/>
      <c r="T61" s="586"/>
      <c r="U61" s="586"/>
      <c r="V61" s="586"/>
      <c r="W61" s="586"/>
      <c r="X61" s="586"/>
      <c r="Y61" s="586"/>
      <c r="Z61" s="74" t="s">
        <v>170</v>
      </c>
      <c r="AB61" s="586"/>
      <c r="AC61" s="586"/>
      <c r="AD61" s="586"/>
      <c r="AE61" s="586"/>
    </row>
    <row r="62" spans="4:32" ht="11.25">
      <c r="D62" s="74" t="s">
        <v>171</v>
      </c>
      <c r="Q62" s="74" t="s">
        <v>218</v>
      </c>
      <c r="R62" s="586"/>
      <c r="S62" s="586"/>
      <c r="T62" s="586"/>
      <c r="U62" s="586"/>
      <c r="V62" s="586"/>
      <c r="W62" s="586"/>
      <c r="X62" s="586"/>
      <c r="Y62" s="586"/>
      <c r="Z62" s="586"/>
      <c r="AA62" s="586"/>
      <c r="AB62" s="586"/>
      <c r="AC62" s="586"/>
      <c r="AD62" s="586"/>
      <c r="AE62" s="586"/>
      <c r="AF62" s="586"/>
    </row>
    <row r="63" spans="18:32" ht="11.25">
      <c r="R63" s="586"/>
      <c r="S63" s="586"/>
      <c r="T63" s="586"/>
      <c r="U63" s="586"/>
      <c r="V63" s="586"/>
      <c r="W63" s="586"/>
      <c r="X63" s="586"/>
      <c r="Y63" s="586"/>
      <c r="Z63" s="586"/>
      <c r="AA63" s="586"/>
      <c r="AB63" s="586"/>
      <c r="AC63" s="586"/>
      <c r="AD63" s="586"/>
      <c r="AE63" s="586"/>
      <c r="AF63" s="586"/>
    </row>
    <row r="64" spans="18:32" ht="11.25">
      <c r="R64" s="586"/>
      <c r="S64" s="586"/>
      <c r="T64" s="586"/>
      <c r="U64" s="586"/>
      <c r="V64" s="586"/>
      <c r="W64" s="586"/>
      <c r="X64" s="586"/>
      <c r="Y64" s="586"/>
      <c r="Z64" s="586"/>
      <c r="AA64" s="586"/>
      <c r="AB64" s="586"/>
      <c r="AC64" s="586"/>
      <c r="AD64" s="586"/>
      <c r="AE64" s="586"/>
      <c r="AF64" s="586"/>
    </row>
    <row r="67" ht="12" thickBot="1"/>
    <row r="68" spans="2:33" ht="11.25">
      <c r="B68" s="605" t="s">
        <v>172</v>
      </c>
      <c r="C68" s="605"/>
      <c r="D68" s="605"/>
      <c r="E68" s="605"/>
      <c r="F68" s="605"/>
      <c r="G68" s="605"/>
      <c r="H68" s="605"/>
      <c r="I68" s="605"/>
      <c r="J68" s="605"/>
      <c r="K68" s="605"/>
      <c r="L68" s="605"/>
      <c r="M68" s="605"/>
      <c r="N68" s="605"/>
      <c r="O68" s="605"/>
      <c r="P68" s="605"/>
      <c r="Q68" s="605"/>
      <c r="R68" s="605"/>
      <c r="S68" s="605"/>
      <c r="T68" s="605"/>
      <c r="U68" s="605"/>
      <c r="V68" s="605"/>
      <c r="W68" s="605"/>
      <c r="X68" s="605"/>
      <c r="Y68" s="605"/>
      <c r="Z68" s="605"/>
      <c r="AA68" s="605"/>
      <c r="AB68" s="605"/>
      <c r="AC68" s="605"/>
      <c r="AD68" s="605"/>
      <c r="AE68" s="605"/>
      <c r="AF68" s="605"/>
      <c r="AG68" s="605"/>
    </row>
    <row r="70" ht="11.25">
      <c r="C70" s="74" t="s">
        <v>173</v>
      </c>
    </row>
    <row r="71" spans="4:32" ht="11.25">
      <c r="D71" s="74" t="s">
        <v>174</v>
      </c>
      <c r="Q71" s="74" t="s">
        <v>218</v>
      </c>
      <c r="R71" s="74" t="s">
        <v>28</v>
      </c>
      <c r="T71" s="604"/>
      <c r="U71" s="604"/>
      <c r="V71" s="604"/>
      <c r="W71" s="604"/>
      <c r="X71" s="604"/>
      <c r="Y71" s="74" t="s">
        <v>175</v>
      </c>
      <c r="AA71" s="604"/>
      <c r="AB71" s="604"/>
      <c r="AC71" s="604"/>
      <c r="AD71" s="604"/>
      <c r="AE71" s="604"/>
      <c r="AF71" s="604"/>
    </row>
    <row r="72" spans="4:32" ht="11.25">
      <c r="D72" s="74" t="s">
        <v>176</v>
      </c>
      <c r="Q72" s="74" t="s">
        <v>218</v>
      </c>
      <c r="R72" s="604"/>
      <c r="S72" s="604"/>
      <c r="T72" s="604"/>
      <c r="U72" s="604"/>
      <c r="V72" s="604"/>
      <c r="W72" s="604"/>
      <c r="X72" s="74" t="s">
        <v>93</v>
      </c>
      <c r="Y72" s="604"/>
      <c r="Z72" s="604"/>
      <c r="AA72" s="604"/>
      <c r="AB72" s="604"/>
      <c r="AC72" s="604"/>
      <c r="AD72" s="604"/>
      <c r="AE72" s="604"/>
      <c r="AF72" s="74" t="s">
        <v>94</v>
      </c>
    </row>
    <row r="73" spans="4:32" ht="11.25">
      <c r="D73" s="74" t="s">
        <v>177</v>
      </c>
      <c r="Q73" s="74" t="s">
        <v>218</v>
      </c>
      <c r="R73" s="604"/>
      <c r="S73" s="604"/>
      <c r="T73" s="604"/>
      <c r="U73" s="604"/>
      <c r="V73" s="604"/>
      <c r="W73" s="604"/>
      <c r="X73" s="604"/>
      <c r="Y73" s="604"/>
      <c r="Z73" s="604"/>
      <c r="AA73" s="604"/>
      <c r="AB73" s="604"/>
      <c r="AC73" s="604"/>
      <c r="AD73" s="604"/>
      <c r="AE73" s="604"/>
      <c r="AF73" s="604"/>
    </row>
    <row r="75" spans="3:4" ht="11.25">
      <c r="C75" s="74" t="s">
        <v>178</v>
      </c>
      <c r="D75" s="74" t="s">
        <v>179</v>
      </c>
    </row>
    <row r="76" spans="4:31" ht="11.25">
      <c r="D76" s="74" t="s">
        <v>180</v>
      </c>
      <c r="Q76" s="74" t="s">
        <v>218</v>
      </c>
      <c r="R76" s="74" t="s">
        <v>164</v>
      </c>
      <c r="U76" s="604"/>
      <c r="V76" s="604"/>
      <c r="X76" s="74" t="s">
        <v>165</v>
      </c>
      <c r="AC76" s="604"/>
      <c r="AD76" s="604"/>
      <c r="AE76" s="74" t="s">
        <v>166</v>
      </c>
    </row>
    <row r="77" spans="4:32" ht="11.25">
      <c r="D77" s="74" t="s">
        <v>181</v>
      </c>
      <c r="Q77" s="74" t="s">
        <v>218</v>
      </c>
      <c r="R77" s="604"/>
      <c r="S77" s="604"/>
      <c r="T77" s="604"/>
      <c r="U77" s="604"/>
      <c r="V77" s="604"/>
      <c r="W77" s="604"/>
      <c r="X77" s="604"/>
      <c r="Y77" s="604"/>
      <c r="Z77" s="604"/>
      <c r="AA77" s="604"/>
      <c r="AB77" s="604"/>
      <c r="AC77" s="604"/>
      <c r="AD77" s="604"/>
      <c r="AE77" s="604"/>
      <c r="AF77" s="604"/>
    </row>
    <row r="78" spans="4:32" ht="11.25">
      <c r="D78" s="74" t="s">
        <v>182</v>
      </c>
      <c r="Q78" s="74" t="s">
        <v>218</v>
      </c>
      <c r="R78" s="604"/>
      <c r="S78" s="604"/>
      <c r="T78" s="604"/>
      <c r="U78" s="604"/>
      <c r="V78" s="604"/>
      <c r="W78" s="604"/>
      <c r="X78" s="604"/>
      <c r="Y78" s="604"/>
      <c r="Z78" s="604"/>
      <c r="AA78" s="604"/>
      <c r="AB78" s="604"/>
      <c r="AC78" s="604"/>
      <c r="AD78" s="604"/>
      <c r="AE78" s="604"/>
      <c r="AF78" s="604"/>
    </row>
    <row r="79" spans="18:32" ht="11.25">
      <c r="R79" s="604"/>
      <c r="S79" s="604"/>
      <c r="T79" s="604"/>
      <c r="U79" s="604"/>
      <c r="V79" s="604"/>
      <c r="W79" s="604"/>
      <c r="X79" s="604"/>
      <c r="Y79" s="604"/>
      <c r="Z79" s="604"/>
      <c r="AA79" s="604"/>
      <c r="AB79" s="604"/>
      <c r="AC79" s="604"/>
      <c r="AD79" s="604"/>
      <c r="AE79" s="604"/>
      <c r="AF79" s="604"/>
    </row>
    <row r="80" spans="18:32" ht="11.25">
      <c r="R80" s="604"/>
      <c r="S80" s="604"/>
      <c r="T80" s="604"/>
      <c r="U80" s="604"/>
      <c r="V80" s="604"/>
      <c r="W80" s="604"/>
      <c r="X80" s="604"/>
      <c r="Y80" s="604"/>
      <c r="Z80" s="604"/>
      <c r="AA80" s="604"/>
      <c r="AB80" s="604"/>
      <c r="AC80" s="604"/>
      <c r="AD80" s="604"/>
      <c r="AE80" s="604"/>
      <c r="AF80" s="604"/>
    </row>
    <row r="82" ht="11.25">
      <c r="C82" s="74" t="s">
        <v>183</v>
      </c>
    </row>
    <row r="83" spans="4:32" ht="11.25">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row>
    <row r="84" spans="4:32" ht="11.25">
      <c r="D84" s="604"/>
      <c r="E84" s="604"/>
      <c r="F84" s="604"/>
      <c r="G84" s="604"/>
      <c r="H84" s="604"/>
      <c r="I84" s="604"/>
      <c r="J84" s="604"/>
      <c r="K84" s="604"/>
      <c r="L84" s="604"/>
      <c r="M84" s="604"/>
      <c r="N84" s="604"/>
      <c r="O84" s="604"/>
      <c r="P84" s="604"/>
      <c r="Q84" s="604"/>
      <c r="R84" s="604"/>
      <c r="S84" s="604"/>
      <c r="T84" s="604"/>
      <c r="U84" s="604"/>
      <c r="V84" s="604"/>
      <c r="W84" s="604"/>
      <c r="X84" s="604"/>
      <c r="Y84" s="604"/>
      <c r="Z84" s="604"/>
      <c r="AA84" s="604"/>
      <c r="AB84" s="604"/>
      <c r="AC84" s="604"/>
      <c r="AD84" s="604"/>
      <c r="AE84" s="604"/>
      <c r="AF84" s="604"/>
    </row>
    <row r="85" spans="4:32" ht="11.25">
      <c r="D85" s="604"/>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row>
    <row r="87" spans="1:33" ht="4.5" customHeight="1">
      <c r="A87" s="80"/>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2"/>
    </row>
    <row r="88" spans="1:33" ht="11.25">
      <c r="A88" s="83"/>
      <c r="B88" s="84"/>
      <c r="C88" s="85"/>
      <c r="D88" s="607" t="s">
        <v>184</v>
      </c>
      <c r="E88" s="607"/>
      <c r="F88" s="607"/>
      <c r="G88" s="607"/>
      <c r="H88" s="607"/>
      <c r="I88" s="607"/>
      <c r="J88" s="607"/>
      <c r="K88" s="607"/>
      <c r="L88" s="607"/>
      <c r="M88" s="607"/>
      <c r="N88" s="607"/>
      <c r="O88" s="607"/>
      <c r="P88" s="607"/>
      <c r="Q88" s="607"/>
      <c r="R88" s="607"/>
      <c r="S88" s="607"/>
      <c r="T88" s="607"/>
      <c r="U88" s="607"/>
      <c r="V88" s="607"/>
      <c r="W88" s="607"/>
      <c r="X88" s="607"/>
      <c r="Y88" s="607"/>
      <c r="Z88" s="607"/>
      <c r="AA88" s="85"/>
      <c r="AB88" s="85"/>
      <c r="AC88" s="85"/>
      <c r="AD88" s="85"/>
      <c r="AE88" s="85"/>
      <c r="AF88" s="85"/>
      <c r="AG88" s="86"/>
    </row>
    <row r="89" spans="1:33" ht="4.5" customHeight="1">
      <c r="A89" s="87"/>
      <c r="B89" s="88"/>
      <c r="C89" s="88"/>
      <c r="D89" s="89"/>
      <c r="E89" s="89"/>
      <c r="F89" s="89"/>
      <c r="G89" s="89"/>
      <c r="H89" s="89"/>
      <c r="I89" s="89"/>
      <c r="J89" s="89"/>
      <c r="K89" s="89"/>
      <c r="L89" s="89"/>
      <c r="M89" s="89"/>
      <c r="N89" s="89"/>
      <c r="O89" s="89"/>
      <c r="P89" s="89"/>
      <c r="Q89" s="89"/>
      <c r="R89" s="89"/>
      <c r="S89" s="89"/>
      <c r="T89" s="89"/>
      <c r="U89" s="89"/>
      <c r="V89" s="89"/>
      <c r="W89" s="89"/>
      <c r="X89" s="89"/>
      <c r="Y89" s="89"/>
      <c r="Z89" s="89"/>
      <c r="AA89" s="88"/>
      <c r="AB89" s="88"/>
      <c r="AC89" s="88"/>
      <c r="AD89" s="88"/>
      <c r="AE89" s="88"/>
      <c r="AF89" s="88"/>
      <c r="AG89" s="90"/>
    </row>
    <row r="91" ht="11.25">
      <c r="C91" s="74" t="s">
        <v>185</v>
      </c>
    </row>
    <row r="92" spans="4:32" ht="11.25">
      <c r="D92" s="74" t="s">
        <v>186</v>
      </c>
      <c r="Q92" s="74" t="s">
        <v>218</v>
      </c>
      <c r="R92" s="74" t="s">
        <v>28</v>
      </c>
      <c r="T92" s="604"/>
      <c r="U92" s="604"/>
      <c r="V92" s="604"/>
      <c r="W92" s="604"/>
      <c r="X92" s="604"/>
      <c r="Y92" s="74" t="s">
        <v>187</v>
      </c>
      <c r="AC92" s="604"/>
      <c r="AD92" s="604"/>
      <c r="AE92" s="604"/>
      <c r="AF92" s="604"/>
    </row>
    <row r="93" spans="4:32" ht="11.25">
      <c r="D93" s="74" t="s">
        <v>188</v>
      </c>
      <c r="Q93" s="74" t="s">
        <v>218</v>
      </c>
      <c r="R93" s="74" t="s">
        <v>189</v>
      </c>
      <c r="U93" s="604"/>
      <c r="V93" s="604"/>
      <c r="W93" s="604"/>
      <c r="X93" s="604"/>
      <c r="Y93" s="74" t="s">
        <v>190</v>
      </c>
      <c r="AB93" s="604"/>
      <c r="AC93" s="604"/>
      <c r="AD93" s="604"/>
      <c r="AE93" s="604"/>
      <c r="AF93" s="604"/>
    </row>
    <row r="94" spans="4:31" ht="11.25">
      <c r="D94" s="74" t="s">
        <v>191</v>
      </c>
      <c r="Q94" s="74" t="s">
        <v>218</v>
      </c>
      <c r="R94" s="74" t="s">
        <v>1</v>
      </c>
      <c r="T94" s="604"/>
      <c r="U94" s="604"/>
      <c r="V94" s="604"/>
      <c r="W94" s="604"/>
      <c r="X94" s="604"/>
      <c r="Y94" s="74" t="s">
        <v>192</v>
      </c>
      <c r="AA94" s="604"/>
      <c r="AB94" s="604"/>
      <c r="AC94" s="604"/>
      <c r="AD94" s="604"/>
      <c r="AE94" s="74" t="s">
        <v>88</v>
      </c>
    </row>
    <row r="96" ht="11.25">
      <c r="C96" s="74" t="s">
        <v>193</v>
      </c>
    </row>
    <row r="97" spans="4:32" ht="11.25">
      <c r="D97" s="74" t="s">
        <v>194</v>
      </c>
      <c r="Q97" s="74" t="s">
        <v>218</v>
      </c>
      <c r="R97" s="604"/>
      <c r="S97" s="604"/>
      <c r="T97" s="604"/>
      <c r="U97" s="604"/>
      <c r="V97" s="604"/>
      <c r="W97" s="604"/>
      <c r="X97" s="604"/>
      <c r="Y97" s="604"/>
      <c r="Z97" s="604"/>
      <c r="AA97" s="604"/>
      <c r="AB97" s="604"/>
      <c r="AC97" s="604"/>
      <c r="AD97" s="604"/>
      <c r="AE97" s="604"/>
      <c r="AF97" s="604"/>
    </row>
    <row r="98" spans="4:32" ht="11.25">
      <c r="D98" s="74" t="s">
        <v>195</v>
      </c>
      <c r="Q98" s="74" t="s">
        <v>218</v>
      </c>
      <c r="R98" s="74" t="s">
        <v>92</v>
      </c>
      <c r="T98" s="604"/>
      <c r="U98" s="604"/>
      <c r="V98" s="604"/>
      <c r="W98" s="604"/>
      <c r="X98" s="604"/>
      <c r="Y98" s="74" t="s">
        <v>93</v>
      </c>
      <c r="Z98" s="604"/>
      <c r="AA98" s="604"/>
      <c r="AB98" s="604"/>
      <c r="AC98" s="604"/>
      <c r="AD98" s="604"/>
      <c r="AE98" s="604"/>
      <c r="AF98" s="74" t="s">
        <v>94</v>
      </c>
    </row>
    <row r="99" spans="17:32" ht="12" thickBot="1">
      <c r="Q99" s="74" t="s">
        <v>218</v>
      </c>
      <c r="R99" s="74" t="s">
        <v>95</v>
      </c>
      <c r="T99" s="604"/>
      <c r="U99" s="604"/>
      <c r="V99" s="604"/>
      <c r="W99" s="604"/>
      <c r="X99" s="604"/>
      <c r="Y99" s="74" t="s">
        <v>93</v>
      </c>
      <c r="Z99" s="604"/>
      <c r="AA99" s="604"/>
      <c r="AB99" s="604"/>
      <c r="AC99" s="604"/>
      <c r="AD99" s="604"/>
      <c r="AE99" s="604"/>
      <c r="AF99" s="74" t="s">
        <v>94</v>
      </c>
    </row>
    <row r="100" spans="4:27" ht="12" thickBot="1">
      <c r="D100" s="74" t="s">
        <v>96</v>
      </c>
      <c r="Q100" s="74" t="s">
        <v>218</v>
      </c>
      <c r="R100" s="75"/>
      <c r="T100" s="74" t="s">
        <v>97</v>
      </c>
      <c r="Y100" s="75"/>
      <c r="AA100" s="74" t="s">
        <v>98</v>
      </c>
    </row>
    <row r="102" ht="11.25">
      <c r="C102" s="74" t="s">
        <v>196</v>
      </c>
    </row>
    <row r="103" spans="4:30" ht="11.25">
      <c r="D103" s="74" t="s">
        <v>197</v>
      </c>
      <c r="Q103" s="74" t="s">
        <v>218</v>
      </c>
      <c r="R103" s="84"/>
      <c r="S103" s="74" t="s">
        <v>198</v>
      </c>
      <c r="X103" s="84"/>
      <c r="Y103" s="74" t="s">
        <v>199</v>
      </c>
      <c r="AC103" s="84"/>
      <c r="AD103" s="74" t="s">
        <v>200</v>
      </c>
    </row>
    <row r="104" spans="4:30" ht="11.25">
      <c r="D104" s="74" t="s">
        <v>201</v>
      </c>
      <c r="Q104" s="74" t="s">
        <v>218</v>
      </c>
      <c r="R104" s="74" t="s">
        <v>103</v>
      </c>
      <c r="T104" s="604"/>
      <c r="U104" s="604"/>
      <c r="V104" s="604"/>
      <c r="W104" s="74" t="s">
        <v>104</v>
      </c>
      <c r="Y104" s="74" t="s">
        <v>105</v>
      </c>
      <c r="AA104" s="604"/>
      <c r="AB104" s="604"/>
      <c r="AC104" s="604"/>
      <c r="AD104" s="74" t="s">
        <v>104</v>
      </c>
    </row>
    <row r="105" spans="4:23" ht="11.25">
      <c r="D105" s="74" t="s">
        <v>202</v>
      </c>
      <c r="Q105" s="74" t="s">
        <v>218</v>
      </c>
      <c r="R105" s="604"/>
      <c r="S105" s="604"/>
      <c r="T105" s="604"/>
      <c r="U105" s="604"/>
      <c r="V105" s="604"/>
      <c r="W105" s="74" t="s">
        <v>131</v>
      </c>
    </row>
    <row r="106" ht="12" thickBot="1"/>
    <row r="107" spans="2:33" ht="21" customHeight="1">
      <c r="B107" s="606" t="s">
        <v>203</v>
      </c>
      <c r="C107" s="606"/>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6"/>
      <c r="AD107" s="606"/>
      <c r="AE107" s="606"/>
      <c r="AF107" s="606"/>
      <c r="AG107" s="606"/>
    </row>
    <row r="109" ht="11.25">
      <c r="C109" s="74" t="s">
        <v>204</v>
      </c>
    </row>
    <row r="110" spans="4:32" ht="11.25">
      <c r="D110" s="74" t="s">
        <v>205</v>
      </c>
      <c r="Q110" s="74" t="s">
        <v>218</v>
      </c>
      <c r="R110" s="604"/>
      <c r="S110" s="604"/>
      <c r="T110" s="604"/>
      <c r="U110" s="604"/>
      <c r="V110" s="604"/>
      <c r="W110" s="604"/>
      <c r="X110" s="604"/>
      <c r="Y110" s="604"/>
      <c r="Z110" s="604"/>
      <c r="AA110" s="604"/>
      <c r="AB110" s="604"/>
      <c r="AC110" s="604"/>
      <c r="AD110" s="604"/>
      <c r="AE110" s="604"/>
      <c r="AF110" s="604"/>
    </row>
    <row r="111" spans="4:32" ht="11.25">
      <c r="D111" s="74" t="s">
        <v>206</v>
      </c>
      <c r="Q111" s="74" t="s">
        <v>218</v>
      </c>
      <c r="R111" s="604"/>
      <c r="S111" s="604"/>
      <c r="T111" s="604"/>
      <c r="U111" s="604"/>
      <c r="V111" s="604"/>
      <c r="W111" s="604"/>
      <c r="X111" s="604"/>
      <c r="Y111" s="604"/>
      <c r="Z111" s="604"/>
      <c r="AA111" s="604"/>
      <c r="AB111" s="604"/>
      <c r="AC111" s="604"/>
      <c r="AD111" s="604"/>
      <c r="AE111" s="604"/>
      <c r="AF111" s="604"/>
    </row>
    <row r="112" spans="4:32" ht="11.25">
      <c r="D112" s="74" t="s">
        <v>207</v>
      </c>
      <c r="Q112" s="74" t="s">
        <v>218</v>
      </c>
      <c r="R112" s="74" t="s">
        <v>149</v>
      </c>
      <c r="U112" s="604"/>
      <c r="V112" s="604"/>
      <c r="W112" s="604"/>
      <c r="X112" s="604"/>
      <c r="Z112" s="74" t="s">
        <v>150</v>
      </c>
      <c r="AC112" s="604"/>
      <c r="AD112" s="604"/>
      <c r="AE112" s="604"/>
      <c r="AF112" s="604"/>
    </row>
    <row r="113" spans="4:32" ht="11.25">
      <c r="D113" s="74" t="s">
        <v>26</v>
      </c>
      <c r="Q113" s="74" t="s">
        <v>218</v>
      </c>
      <c r="R113" s="604"/>
      <c r="S113" s="604"/>
      <c r="T113" s="604"/>
      <c r="U113" s="604"/>
      <c r="V113" s="604"/>
      <c r="W113" s="604"/>
      <c r="X113" s="604"/>
      <c r="Y113" s="604"/>
      <c r="Z113" s="604"/>
      <c r="AA113" s="604"/>
      <c r="AB113" s="604"/>
      <c r="AC113" s="604"/>
      <c r="AD113" s="604"/>
      <c r="AE113" s="604"/>
      <c r="AF113" s="604"/>
    </row>
    <row r="114" spans="4:32" ht="11.25">
      <c r="D114" s="74" t="s">
        <v>208</v>
      </c>
      <c r="Q114" s="74" t="s">
        <v>218</v>
      </c>
      <c r="R114" s="604"/>
      <c r="S114" s="604"/>
      <c r="T114" s="604"/>
      <c r="U114" s="604"/>
      <c r="V114" s="604"/>
      <c r="W114" s="604"/>
      <c r="X114" s="604"/>
      <c r="Y114" s="604"/>
      <c r="Z114" s="604"/>
      <c r="AA114" s="604"/>
      <c r="AB114" s="604"/>
      <c r="AC114" s="604"/>
      <c r="AD114" s="604"/>
      <c r="AE114" s="604"/>
      <c r="AF114" s="604"/>
    </row>
    <row r="115" spans="4:32" ht="11.25">
      <c r="D115" s="74" t="s">
        <v>209</v>
      </c>
      <c r="Q115" s="74" t="s">
        <v>218</v>
      </c>
      <c r="R115" s="604"/>
      <c r="S115" s="604"/>
      <c r="T115" s="604"/>
      <c r="U115" s="604"/>
      <c r="V115" s="604"/>
      <c r="W115" s="604"/>
      <c r="X115" s="76" t="s">
        <v>93</v>
      </c>
      <c r="Y115" s="604"/>
      <c r="Z115" s="604"/>
      <c r="AA115" s="604"/>
      <c r="AB115" s="604"/>
      <c r="AC115" s="604"/>
      <c r="AD115" s="604"/>
      <c r="AE115" s="604"/>
      <c r="AF115" s="76" t="s">
        <v>94</v>
      </c>
    </row>
    <row r="116" spans="4:30" ht="11.25">
      <c r="D116" s="74" t="s">
        <v>210</v>
      </c>
      <c r="Q116" s="74" t="s">
        <v>218</v>
      </c>
      <c r="R116" s="74" t="s">
        <v>155</v>
      </c>
      <c r="U116" s="604"/>
      <c r="V116" s="604"/>
      <c r="W116" s="74" t="s">
        <v>134</v>
      </c>
      <c r="Z116" s="74" t="s">
        <v>156</v>
      </c>
      <c r="AB116" s="604"/>
      <c r="AC116" s="604"/>
      <c r="AD116" s="74" t="s">
        <v>157</v>
      </c>
    </row>
    <row r="117" spans="4:32" ht="11.25">
      <c r="D117" s="74" t="s">
        <v>211</v>
      </c>
      <c r="Q117" s="74" t="s">
        <v>218</v>
      </c>
      <c r="R117" s="74" t="s">
        <v>212</v>
      </c>
      <c r="U117" s="601"/>
      <c r="V117" s="601"/>
      <c r="W117" s="601"/>
      <c r="X117" s="601"/>
      <c r="Y117" s="601"/>
      <c r="AA117" s="74" t="s">
        <v>213</v>
      </c>
      <c r="AC117" s="601"/>
      <c r="AD117" s="601"/>
      <c r="AE117" s="601"/>
      <c r="AF117" s="74" t="s">
        <v>88</v>
      </c>
    </row>
    <row r="118" spans="4:32" ht="11.25">
      <c r="D118" s="74" t="s">
        <v>214</v>
      </c>
      <c r="Q118" s="74" t="s">
        <v>218</v>
      </c>
      <c r="R118" s="604"/>
      <c r="S118" s="604"/>
      <c r="T118" s="604"/>
      <c r="U118" s="604"/>
      <c r="V118" s="604"/>
      <c r="W118" s="604"/>
      <c r="X118" s="604"/>
      <c r="Y118" s="604"/>
      <c r="Z118" s="604"/>
      <c r="AA118" s="604"/>
      <c r="AB118" s="604"/>
      <c r="AC118" s="604"/>
      <c r="AD118" s="604"/>
      <c r="AE118" s="604"/>
      <c r="AF118" s="604"/>
    </row>
    <row r="119" ht="12" thickBot="1"/>
    <row r="120" spans="2:33" ht="11.25">
      <c r="B120" s="605" t="s">
        <v>215</v>
      </c>
      <c r="C120" s="605"/>
      <c r="D120" s="605"/>
      <c r="E120" s="605"/>
      <c r="F120" s="605"/>
      <c r="G120" s="605"/>
      <c r="H120" s="605"/>
      <c r="I120" s="605"/>
      <c r="J120" s="605"/>
      <c r="K120" s="605"/>
      <c r="L120" s="605"/>
      <c r="M120" s="605"/>
      <c r="N120" s="605"/>
      <c r="O120" s="605"/>
      <c r="P120" s="605"/>
      <c r="Q120" s="605"/>
      <c r="R120" s="605"/>
      <c r="S120" s="605"/>
      <c r="T120" s="605"/>
      <c r="U120" s="605"/>
      <c r="V120" s="605"/>
      <c r="W120" s="605"/>
      <c r="X120" s="605"/>
      <c r="Y120" s="605"/>
      <c r="Z120" s="605"/>
      <c r="AA120" s="605"/>
      <c r="AB120" s="605"/>
      <c r="AC120" s="605"/>
      <c r="AD120" s="605"/>
      <c r="AE120" s="605"/>
      <c r="AF120" s="605"/>
      <c r="AG120" s="605"/>
    </row>
    <row r="122" ht="11.25">
      <c r="C122" s="74" t="s">
        <v>216</v>
      </c>
    </row>
    <row r="123" spans="4:32" ht="11.25">
      <c r="D123" s="74" t="s">
        <v>174</v>
      </c>
      <c r="Q123" s="74" t="s">
        <v>218</v>
      </c>
      <c r="R123" s="74" t="s">
        <v>28</v>
      </c>
      <c r="T123" s="604"/>
      <c r="U123" s="604"/>
      <c r="V123" s="604"/>
      <c r="W123" s="604"/>
      <c r="X123" s="604"/>
      <c r="Y123" s="74" t="s">
        <v>175</v>
      </c>
      <c r="AA123" s="604"/>
      <c r="AB123" s="604"/>
      <c r="AC123" s="604"/>
      <c r="AD123" s="604"/>
      <c r="AE123" s="604"/>
      <c r="AF123" s="604"/>
    </row>
    <row r="124" spans="4:32" ht="11.25">
      <c r="D124" s="74" t="s">
        <v>176</v>
      </c>
      <c r="Q124" s="74" t="s">
        <v>218</v>
      </c>
      <c r="R124" s="604"/>
      <c r="S124" s="604"/>
      <c r="T124" s="604"/>
      <c r="U124" s="604"/>
      <c r="V124" s="604"/>
      <c r="W124" s="604"/>
      <c r="X124" s="74" t="s">
        <v>93</v>
      </c>
      <c r="Y124" s="604"/>
      <c r="Z124" s="604"/>
      <c r="AA124" s="604"/>
      <c r="AB124" s="604"/>
      <c r="AC124" s="604"/>
      <c r="AD124" s="604"/>
      <c r="AE124" s="604"/>
      <c r="AF124" s="74" t="s">
        <v>94</v>
      </c>
    </row>
    <row r="125" spans="4:32" ht="11.25">
      <c r="D125" s="74" t="s">
        <v>177</v>
      </c>
      <c r="Q125" s="74" t="s">
        <v>218</v>
      </c>
      <c r="R125" s="604"/>
      <c r="S125" s="604"/>
      <c r="T125" s="604"/>
      <c r="U125" s="604"/>
      <c r="V125" s="604"/>
      <c r="W125" s="604"/>
      <c r="X125" s="604"/>
      <c r="Y125" s="604"/>
      <c r="Z125" s="604"/>
      <c r="AA125" s="604"/>
      <c r="AB125" s="604"/>
      <c r="AC125" s="604"/>
      <c r="AD125" s="604"/>
      <c r="AE125" s="604"/>
      <c r="AF125" s="604"/>
    </row>
    <row r="127" ht="11.25">
      <c r="C127" s="74" t="s">
        <v>217</v>
      </c>
    </row>
    <row r="128" spans="4:32" ht="11.25">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row>
    <row r="129" spans="4:32" ht="11.25">
      <c r="D129" s="604"/>
      <c r="E129" s="604"/>
      <c r="F129" s="604"/>
      <c r="G129" s="604"/>
      <c r="H129" s="604"/>
      <c r="I129" s="604"/>
      <c r="J129" s="604"/>
      <c r="K129" s="604"/>
      <c r="L129" s="604"/>
      <c r="M129" s="604"/>
      <c r="N129" s="604"/>
      <c r="O129" s="604"/>
      <c r="P129" s="604"/>
      <c r="Q129" s="604"/>
      <c r="R129" s="604"/>
      <c r="S129" s="604"/>
      <c r="T129" s="604"/>
      <c r="U129" s="604"/>
      <c r="V129" s="604"/>
      <c r="W129" s="604"/>
      <c r="X129" s="604"/>
      <c r="Y129" s="604"/>
      <c r="Z129" s="604"/>
      <c r="AA129" s="604"/>
      <c r="AB129" s="604"/>
      <c r="AC129" s="604"/>
      <c r="AD129" s="604"/>
      <c r="AE129" s="604"/>
      <c r="AF129" s="604"/>
    </row>
    <row r="130" spans="4:32" ht="11.25">
      <c r="D130" s="604"/>
      <c r="E130" s="604"/>
      <c r="F130" s="604"/>
      <c r="G130" s="604"/>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row>
  </sheetData>
  <sheetProtection password="CD40" sheet="1" objects="1" scenarios="1"/>
  <mergeCells count="116">
    <mergeCell ref="B1:AG1"/>
    <mergeCell ref="B2:AG2"/>
    <mergeCell ref="D5:Z5"/>
    <mergeCell ref="S9:AF9"/>
    <mergeCell ref="E10:O10"/>
    <mergeCell ref="AB10:AE10"/>
    <mergeCell ref="S11:X11"/>
    <mergeCell ref="Z11:AE11"/>
    <mergeCell ref="S10:AA10"/>
    <mergeCell ref="T14:X14"/>
    <mergeCell ref="AA14:AE14"/>
    <mergeCell ref="S17:AF17"/>
    <mergeCell ref="T18:X18"/>
    <mergeCell ref="Z18:AE18"/>
    <mergeCell ref="T19:X19"/>
    <mergeCell ref="Z19:AE19"/>
    <mergeCell ref="R23:AF23"/>
    <mergeCell ref="R24:X24"/>
    <mergeCell ref="T25:U25"/>
    <mergeCell ref="Z25:AA25"/>
    <mergeCell ref="AE25:AF25"/>
    <mergeCell ref="R26:U26"/>
    <mergeCell ref="S27:U27"/>
    <mergeCell ref="Y27:AA27"/>
    <mergeCell ref="S28:U28"/>
    <mergeCell ref="Y28:AA28"/>
    <mergeCell ref="S29:U29"/>
    <mergeCell ref="Z29:AA29"/>
    <mergeCell ref="V35:W35"/>
    <mergeCell ref="AD35:AE35"/>
    <mergeCell ref="V36:W36"/>
    <mergeCell ref="AD36:AE36"/>
    <mergeCell ref="R37:AF37"/>
    <mergeCell ref="U40:V40"/>
    <mergeCell ref="AB40:AC40"/>
    <mergeCell ref="S41:T41"/>
    <mergeCell ref="Y41:Z41"/>
    <mergeCell ref="U42:V42"/>
    <mergeCell ref="AB42:AC42"/>
    <mergeCell ref="B44:AG44"/>
    <mergeCell ref="R47:AF47"/>
    <mergeCell ref="U48:X48"/>
    <mergeCell ref="AC48:AF48"/>
    <mergeCell ref="R49:AF49"/>
    <mergeCell ref="R50:AF50"/>
    <mergeCell ref="R51:U51"/>
    <mergeCell ref="W51:Z51"/>
    <mergeCell ref="AC51:AE51"/>
    <mergeCell ref="U52:V52"/>
    <mergeCell ref="AB52:AC52"/>
    <mergeCell ref="R53:AF53"/>
    <mergeCell ref="R54:AF54"/>
    <mergeCell ref="R55:AF55"/>
    <mergeCell ref="R56:AF56"/>
    <mergeCell ref="U58:V58"/>
    <mergeCell ref="AC58:AD58"/>
    <mergeCell ref="R59:AF59"/>
    <mergeCell ref="R60:AF60"/>
    <mergeCell ref="R61:Y61"/>
    <mergeCell ref="AB61:AE61"/>
    <mergeCell ref="R62:AF62"/>
    <mergeCell ref="R63:AF63"/>
    <mergeCell ref="R64:AF64"/>
    <mergeCell ref="B68:AG68"/>
    <mergeCell ref="T71:X71"/>
    <mergeCell ref="AA71:AF71"/>
    <mergeCell ref="R72:W72"/>
    <mergeCell ref="Y72:AE72"/>
    <mergeCell ref="R73:AF73"/>
    <mergeCell ref="U76:V76"/>
    <mergeCell ref="AC76:AD76"/>
    <mergeCell ref="R77:AF77"/>
    <mergeCell ref="R78:AF78"/>
    <mergeCell ref="R79:AF79"/>
    <mergeCell ref="R80:AF80"/>
    <mergeCell ref="D83:AF83"/>
    <mergeCell ref="D84:AF84"/>
    <mergeCell ref="D85:AF85"/>
    <mergeCell ref="D88:Z88"/>
    <mergeCell ref="T92:X92"/>
    <mergeCell ref="AC92:AF92"/>
    <mergeCell ref="U93:X93"/>
    <mergeCell ref="AB93:AF93"/>
    <mergeCell ref="T94:X94"/>
    <mergeCell ref="AA94:AD94"/>
    <mergeCell ref="R97:AF97"/>
    <mergeCell ref="T98:X98"/>
    <mergeCell ref="Z98:AE98"/>
    <mergeCell ref="T99:X99"/>
    <mergeCell ref="Z99:AE99"/>
    <mergeCell ref="T104:V104"/>
    <mergeCell ref="AA104:AC104"/>
    <mergeCell ref="R105:V105"/>
    <mergeCell ref="B107:AG107"/>
    <mergeCell ref="R110:AF110"/>
    <mergeCell ref="R111:AF111"/>
    <mergeCell ref="U112:X112"/>
    <mergeCell ref="AC112:AF112"/>
    <mergeCell ref="R113:AF113"/>
    <mergeCell ref="R114:AF114"/>
    <mergeCell ref="R115:W115"/>
    <mergeCell ref="Y115:AE115"/>
    <mergeCell ref="U116:V116"/>
    <mergeCell ref="AB116:AC116"/>
    <mergeCell ref="U117:Y117"/>
    <mergeCell ref="AC117:AE117"/>
    <mergeCell ref="R118:AF118"/>
    <mergeCell ref="B120:AG120"/>
    <mergeCell ref="T123:X123"/>
    <mergeCell ref="AA123:AF123"/>
    <mergeCell ref="D129:AF129"/>
    <mergeCell ref="D130:AF130"/>
    <mergeCell ref="R124:W124"/>
    <mergeCell ref="Y124:AE124"/>
    <mergeCell ref="R125:AF125"/>
    <mergeCell ref="D128:AF128"/>
  </mergeCells>
  <printOptions/>
  <pageMargins left="0.75" right="0.47" top="0.79" bottom="1" header="0.5" footer="0.5"/>
  <pageSetup horizontalDpi="300" verticalDpi="300" orientation="portrait" paperSize="9" scale="95" r:id="rId1"/>
</worksheet>
</file>

<file path=xl/worksheets/sheet11.xml><?xml version="1.0" encoding="utf-8"?>
<worksheet xmlns="http://schemas.openxmlformats.org/spreadsheetml/2006/main" xmlns:r="http://schemas.openxmlformats.org/officeDocument/2006/relationships">
  <sheetPr codeName="Ark1"/>
  <dimension ref="A1:AB43"/>
  <sheetViews>
    <sheetView workbookViewId="0" topLeftCell="A1">
      <selection activeCell="F2" sqref="F2:G2"/>
    </sheetView>
  </sheetViews>
  <sheetFormatPr defaultColWidth="9.140625" defaultRowHeight="12.75"/>
  <cols>
    <col min="2" max="2" width="23.140625" style="0" customWidth="1"/>
  </cols>
  <sheetData>
    <row r="1" spans="1:7" ht="41.25" customHeight="1">
      <c r="A1" s="626" t="s">
        <v>32</v>
      </c>
      <c r="B1" s="626"/>
      <c r="C1" s="626"/>
      <c r="D1" s="626"/>
      <c r="E1" s="626"/>
      <c r="F1" s="626"/>
      <c r="G1" s="626"/>
    </row>
    <row r="2" spans="1:7" ht="14.25" customHeight="1">
      <c r="A2" s="36" t="s">
        <v>31</v>
      </c>
      <c r="B2" s="43">
        <f>GEN!D5</f>
        <v>0</v>
      </c>
      <c r="C2" s="37"/>
      <c r="D2" s="37"/>
      <c r="E2" s="36" t="s">
        <v>1</v>
      </c>
      <c r="F2" s="627">
        <f>GEN!B4</f>
        <v>0</v>
      </c>
      <c r="G2" s="627"/>
    </row>
    <row r="3" spans="1:7" ht="12.75">
      <c r="A3" s="19" t="s">
        <v>5</v>
      </c>
      <c r="B3" s="19"/>
      <c r="C3" s="44" t="str">
        <f>IF(GEN!C9="","",GEN!C9)</f>
        <v>XXX</v>
      </c>
      <c r="D3" s="45"/>
      <c r="E3" s="45"/>
      <c r="F3" s="45"/>
      <c r="G3" s="45"/>
    </row>
    <row r="4" spans="1:7" ht="12.75">
      <c r="A4" s="19" t="s">
        <v>28</v>
      </c>
      <c r="B4" s="19"/>
      <c r="C4" s="629" t="str">
        <f>IF(GEN!C9="","",VLOOKUP(GEN!C9,' Data (hidden)'!A3:G53,3,FALSE))</f>
        <v>TEST</v>
      </c>
      <c r="D4" s="629"/>
      <c r="E4" s="629"/>
      <c r="F4" s="629"/>
      <c r="G4" s="629"/>
    </row>
    <row r="5" spans="1:7" ht="12.75">
      <c r="A5" s="19" t="s">
        <v>29</v>
      </c>
      <c r="B5" s="19"/>
      <c r="C5" s="630">
        <f>IF(GEN!C9="","",VLOOKUP(GEN!C9,' Data (hidden)'!A3:G53,5,FALSE))</f>
        <v>0</v>
      </c>
      <c r="D5" s="630"/>
      <c r="E5" s="630"/>
      <c r="F5" s="630"/>
      <c r="G5" s="630"/>
    </row>
    <row r="6" spans="1:7" ht="12.75">
      <c r="A6" s="19" t="s">
        <v>30</v>
      </c>
      <c r="B6" s="19"/>
      <c r="C6" s="631">
        <f>IF(GEN!C9="","",VLOOKUP(GEN!C9,' Data (hidden)'!A3:G53,6,FALSE))</f>
        <v>0</v>
      </c>
      <c r="D6" s="631"/>
      <c r="E6" s="631"/>
      <c r="F6" s="631"/>
      <c r="G6" s="631"/>
    </row>
    <row r="7" spans="1:7" ht="12.75">
      <c r="A7" s="19"/>
      <c r="B7" s="19"/>
      <c r="C7" s="631"/>
      <c r="D7" s="631"/>
      <c r="E7" s="631"/>
      <c r="F7" s="631"/>
      <c r="G7" s="631"/>
    </row>
    <row r="8" spans="1:7" ht="12.75">
      <c r="A8" s="19"/>
      <c r="B8" s="19"/>
      <c r="C8" s="44"/>
      <c r="D8" s="45"/>
      <c r="E8" s="45"/>
      <c r="F8" s="45"/>
      <c r="G8" s="45"/>
    </row>
    <row r="9" spans="1:7" ht="12.75">
      <c r="A9" s="19" t="s">
        <v>6</v>
      </c>
      <c r="B9" s="19"/>
      <c r="C9" s="44" t="str">
        <f>IF(GEN!C10="","",GEN!C10)</f>
        <v>YYY</v>
      </c>
      <c r="D9" s="45"/>
      <c r="E9" s="45"/>
      <c r="F9" s="45"/>
      <c r="G9" s="45"/>
    </row>
    <row r="10" spans="1:28" ht="12.75">
      <c r="A10" s="19" t="s">
        <v>28</v>
      </c>
      <c r="B10" s="19"/>
      <c r="C10" s="629" t="str">
        <f>IF(GEN!C10="","",VLOOKUP(GEN!C10,' Data (hidden)'!A3:G53,3,FALSE))</f>
        <v>TEST1</v>
      </c>
      <c r="D10" s="629"/>
      <c r="E10" s="629"/>
      <c r="F10" s="629"/>
      <c r="G10" s="629"/>
      <c r="S10" s="187" t="s">
        <v>340</v>
      </c>
      <c r="T10" s="187"/>
      <c r="U10" s="187"/>
      <c r="V10" s="187"/>
      <c r="W10" s="187"/>
      <c r="X10" s="187"/>
      <c r="AB10" t="s">
        <v>349</v>
      </c>
    </row>
    <row r="11" spans="1:7" ht="12.75">
      <c r="A11" s="19" t="s">
        <v>29</v>
      </c>
      <c r="B11" s="19"/>
      <c r="C11" s="630">
        <f>IF(GEN!C10="","",VLOOKUP(GEN!C10,' Data (hidden)'!A3:G53,5,FALSE))</f>
        <v>0</v>
      </c>
      <c r="D11" s="630"/>
      <c r="E11" s="630"/>
      <c r="F11" s="630"/>
      <c r="G11" s="630"/>
    </row>
    <row r="12" spans="1:7" ht="12.75">
      <c r="A12" s="19" t="s">
        <v>30</v>
      </c>
      <c r="B12" s="19"/>
      <c r="C12" s="631">
        <f>IF(GEN!C10="","",VLOOKUP(GEN!C10,' Data (hidden)'!A3:G53,6,FALSE))</f>
        <v>0</v>
      </c>
      <c r="D12" s="631"/>
      <c r="E12" s="631"/>
      <c r="F12" s="631"/>
      <c r="G12" s="631"/>
    </row>
    <row r="13" spans="1:7" ht="12.75">
      <c r="A13" s="19"/>
      <c r="B13" s="19"/>
      <c r="C13" s="631"/>
      <c r="D13" s="631"/>
      <c r="E13" s="631"/>
      <c r="F13" s="631"/>
      <c r="G13" s="631"/>
    </row>
    <row r="14" spans="1:7" ht="12.75">
      <c r="A14" s="19"/>
      <c r="B14" s="19"/>
      <c r="C14" s="44"/>
      <c r="D14" s="45"/>
      <c r="E14" s="45"/>
      <c r="F14" s="45"/>
      <c r="G14" s="45"/>
    </row>
    <row r="15" spans="1:7" ht="12.75">
      <c r="A15" s="19" t="s">
        <v>298</v>
      </c>
      <c r="B15" s="19"/>
      <c r="C15" s="44" t="str">
        <f>IF(GEN!C11="","",GEN!C11)</f>
        <v>Jensen</v>
      </c>
      <c r="D15" s="45"/>
      <c r="E15" s="45"/>
      <c r="F15" s="45"/>
      <c r="G15" s="45"/>
    </row>
    <row r="16" spans="1:7" ht="12.75">
      <c r="A16" s="19" t="s">
        <v>28</v>
      </c>
      <c r="B16" s="19"/>
      <c r="C16" s="629" t="str">
        <f>IF(GEN!C11="","",VLOOKUP(GEN!C11,' Data (hidden)'!A3:G53,3,FALSE))</f>
        <v>L. Jensen</v>
      </c>
      <c r="D16" s="629"/>
      <c r="E16" s="629"/>
      <c r="F16" s="629"/>
      <c r="G16" s="629"/>
    </row>
    <row r="17" spans="1:7" ht="12.75">
      <c r="A17" s="19" t="s">
        <v>29</v>
      </c>
      <c r="B17" s="19"/>
      <c r="C17" s="630">
        <f>IF(GEN!C11="","",VLOOKUP(GEN!C11,' Data (hidden)'!A3:G53,5,FALSE))</f>
        <v>0</v>
      </c>
      <c r="D17" s="630"/>
      <c r="E17" s="630"/>
      <c r="F17" s="630"/>
      <c r="G17" s="630"/>
    </row>
    <row r="18" spans="1:7" ht="12.75">
      <c r="A18" s="19" t="s">
        <v>30</v>
      </c>
      <c r="B18" s="19"/>
      <c r="C18" s="631">
        <f>IF(GEN!C11="","",VLOOKUP(GEN!C11,' Data (hidden)'!A3:G53,6,FALSE))</f>
        <v>0</v>
      </c>
      <c r="D18" s="631"/>
      <c r="E18" s="631"/>
      <c r="F18" s="631"/>
      <c r="G18" s="631"/>
    </row>
    <row r="19" spans="1:7" ht="12.75">
      <c r="A19" s="19"/>
      <c r="B19" s="19"/>
      <c r="C19" s="631"/>
      <c r="D19" s="631"/>
      <c r="E19" s="631"/>
      <c r="F19" s="631"/>
      <c r="G19" s="631"/>
    </row>
    <row r="20" spans="1:7" ht="12.75">
      <c r="A20" s="19"/>
      <c r="B20" s="19"/>
      <c r="C20" s="44"/>
      <c r="D20" s="45"/>
      <c r="E20" s="45"/>
      <c r="F20" s="45"/>
      <c r="G20" s="45"/>
    </row>
    <row r="21" spans="1:7" ht="12.75">
      <c r="A21" s="19" t="s">
        <v>299</v>
      </c>
      <c r="B21" s="19"/>
      <c r="C21" s="44">
        <f>IF(GEN!C12="","",GEN!C12)</f>
      </c>
      <c r="D21" s="45"/>
      <c r="E21" s="45"/>
      <c r="F21" s="45"/>
      <c r="G21" s="45"/>
    </row>
    <row r="22" spans="1:7" ht="12.75">
      <c r="A22" s="19" t="s">
        <v>28</v>
      </c>
      <c r="B22" s="19"/>
      <c r="C22" s="629">
        <f>IF(GEN!C12="","",VLOOKUP(GEN!C12,' Data (hidden)'!A3:G53,3,FALSE))</f>
      </c>
      <c r="D22" s="629"/>
      <c r="E22" s="629"/>
      <c r="F22" s="629"/>
      <c r="G22" s="629"/>
    </row>
    <row r="23" spans="1:7" ht="12.75">
      <c r="A23" s="19" t="s">
        <v>29</v>
      </c>
      <c r="B23" s="19"/>
      <c r="C23" s="630">
        <f>IF(GEN!C12="","",VLOOKUP(GEN!C12,' Data (hidden)'!A3:G53,5,FALSE))</f>
      </c>
      <c r="D23" s="630"/>
      <c r="E23" s="630"/>
      <c r="F23" s="630"/>
      <c r="G23" s="630"/>
    </row>
    <row r="24" spans="1:7" ht="12.75">
      <c r="A24" s="19" t="s">
        <v>30</v>
      </c>
      <c r="B24" s="19"/>
      <c r="C24" s="631">
        <f>IF(GEN!C12="","",VLOOKUP(GEN!C12,' Data (hidden)'!A3:G53,6,FALSE))</f>
      </c>
      <c r="D24" s="631"/>
      <c r="E24" s="631"/>
      <c r="F24" s="631"/>
      <c r="G24" s="631"/>
    </row>
    <row r="25" spans="1:7" ht="12.75">
      <c r="A25" s="19"/>
      <c r="B25" s="19"/>
      <c r="C25" s="631"/>
      <c r="D25" s="631"/>
      <c r="E25" s="631"/>
      <c r="F25" s="631"/>
      <c r="G25" s="631"/>
    </row>
    <row r="26" spans="1:7" ht="12.75">
      <c r="A26" s="19"/>
      <c r="B26" s="19"/>
      <c r="C26" s="44"/>
      <c r="D26" s="45"/>
      <c r="E26" s="45"/>
      <c r="F26" s="45"/>
      <c r="G26" s="45"/>
    </row>
    <row r="27" spans="1:7" ht="12.75">
      <c r="A27" s="19" t="s">
        <v>300</v>
      </c>
      <c r="B27" s="19"/>
      <c r="C27" s="44">
        <f>IF(GEN!C13="","",GEN!C13)</f>
      </c>
      <c r="D27" s="45"/>
      <c r="E27" s="45"/>
      <c r="F27" s="45"/>
      <c r="G27" s="45"/>
    </row>
    <row r="28" spans="1:7" ht="12.75">
      <c r="A28" s="19" t="s">
        <v>28</v>
      </c>
      <c r="B28" s="19"/>
      <c r="C28" s="629">
        <f>IF(GEN!C13="","",VLOOKUP(GEN!C13,' Data (hidden)'!A3:G53,3,FALSE))</f>
      </c>
      <c r="D28" s="629"/>
      <c r="E28" s="629"/>
      <c r="F28" s="629"/>
      <c r="G28" s="629"/>
    </row>
    <row r="29" spans="1:7" ht="12.75">
      <c r="A29" s="19" t="s">
        <v>29</v>
      </c>
      <c r="B29" s="19"/>
      <c r="C29" s="630">
        <f>IF(GEN!C13="","",VLOOKUP(GEN!C13,' Data (hidden)'!A3:G53,5,FALSE))</f>
      </c>
      <c r="D29" s="630"/>
      <c r="E29" s="630"/>
      <c r="F29" s="630"/>
      <c r="G29" s="630"/>
    </row>
    <row r="30" spans="1:7" ht="12.75">
      <c r="A30" s="19" t="s">
        <v>30</v>
      </c>
      <c r="B30" s="19"/>
      <c r="C30" s="631">
        <f>IF(GEN!C13="","",VLOOKUP(GEN!C13,' Data (hidden)'!A3:G53,6,FALSE))</f>
      </c>
      <c r="D30" s="631"/>
      <c r="E30" s="631"/>
      <c r="F30" s="631"/>
      <c r="G30" s="631"/>
    </row>
    <row r="31" spans="1:7" ht="12.75">
      <c r="A31" s="19"/>
      <c r="B31" s="19"/>
      <c r="C31" s="631"/>
      <c r="D31" s="631"/>
      <c r="E31" s="631"/>
      <c r="F31" s="631"/>
      <c r="G31" s="631"/>
    </row>
    <row r="32" spans="3:7" ht="12.75">
      <c r="C32" s="46"/>
      <c r="D32" s="35"/>
      <c r="E32" s="35"/>
      <c r="F32" s="35"/>
      <c r="G32" s="35"/>
    </row>
    <row r="33" spans="1:7" ht="12.75">
      <c r="A33" t="s">
        <v>301</v>
      </c>
      <c r="C33" s="44">
        <f>IF(GEN!C14="","",GEN!C14)</f>
      </c>
      <c r="D33" s="45"/>
      <c r="E33" s="45"/>
      <c r="F33" s="45"/>
      <c r="G33" s="45"/>
    </row>
    <row r="34" spans="1:7" ht="12.75">
      <c r="A34" t="s">
        <v>28</v>
      </c>
      <c r="C34" s="629">
        <f>IF(GEN!C14="","",VLOOKUP(GEN!C14,' Data (hidden)'!A9:G59,3,FALSE))</f>
      </c>
      <c r="D34" s="629"/>
      <c r="E34" s="629"/>
      <c r="F34" s="629"/>
      <c r="G34" s="629"/>
    </row>
    <row r="35" spans="1:7" ht="12.75">
      <c r="A35" t="s">
        <v>29</v>
      </c>
      <c r="C35" s="630">
        <f>IF(GEN!C14="","",VLOOKUP(GEN!C14,' Data (hidden)'!A1:G59,5,FALSE))</f>
      </c>
      <c r="D35" s="630"/>
      <c r="E35" s="630"/>
      <c r="F35" s="630"/>
      <c r="G35" s="630"/>
    </row>
    <row r="36" spans="1:7" ht="12.75">
      <c r="A36" t="s">
        <v>30</v>
      </c>
      <c r="C36" s="631">
        <f>IF(GEN!C14="","",VLOOKUP(GEN!C14,' Data (hidden)'!A1:G59,6,FALSE))</f>
      </c>
      <c r="D36" s="631"/>
      <c r="E36" s="631"/>
      <c r="F36" s="631"/>
      <c r="G36" s="631"/>
    </row>
    <row r="37" spans="3:7" ht="12.75">
      <c r="C37" s="631"/>
      <c r="D37" s="631"/>
      <c r="E37" s="631"/>
      <c r="F37" s="631"/>
      <c r="G37" s="631"/>
    </row>
    <row r="38" spans="1:7" ht="12.75">
      <c r="A38" t="s">
        <v>348</v>
      </c>
      <c r="C38" s="186">
        <f>IF(GEN!C15="","",GEN!C19)</f>
      </c>
      <c r="D38" s="45"/>
      <c r="E38" s="45"/>
      <c r="F38" s="45"/>
      <c r="G38" s="45"/>
    </row>
    <row r="39" spans="1:7" ht="12.75">
      <c r="A39" t="s">
        <v>28</v>
      </c>
      <c r="C39" s="632"/>
      <c r="D39" s="632"/>
      <c r="E39" s="632"/>
      <c r="F39" s="632"/>
      <c r="G39" s="632"/>
    </row>
    <row r="40" spans="1:7" ht="12.75">
      <c r="A40" t="s">
        <v>29</v>
      </c>
      <c r="C40" s="633"/>
      <c r="D40" s="633"/>
      <c r="E40" s="633"/>
      <c r="F40" s="633"/>
      <c r="G40" s="633"/>
    </row>
    <row r="41" spans="1:7" ht="12.75">
      <c r="A41" t="s">
        <v>30</v>
      </c>
      <c r="C41" s="628"/>
      <c r="D41" s="628"/>
      <c r="E41" s="628"/>
      <c r="F41" s="628"/>
      <c r="G41" s="628"/>
    </row>
    <row r="42" spans="3:7" ht="12.75">
      <c r="C42" s="628"/>
      <c r="D42" s="628"/>
      <c r="E42" s="628"/>
      <c r="F42" s="628"/>
      <c r="G42" s="628"/>
    </row>
    <row r="43" ht="12.75">
      <c r="C43" s="20"/>
    </row>
  </sheetData>
  <sheetProtection password="CD40" sheet="1" objects="1" scenarios="1"/>
  <mergeCells count="23">
    <mergeCell ref="C39:G39"/>
    <mergeCell ref="C17:G17"/>
    <mergeCell ref="C18:G19"/>
    <mergeCell ref="C40:G40"/>
    <mergeCell ref="C35:G35"/>
    <mergeCell ref="C36:G37"/>
    <mergeCell ref="C10:G10"/>
    <mergeCell ref="C11:G11"/>
    <mergeCell ref="C12:G13"/>
    <mergeCell ref="C34:G34"/>
    <mergeCell ref="C22:G22"/>
    <mergeCell ref="C23:G23"/>
    <mergeCell ref="C24:G25"/>
    <mergeCell ref="A1:G1"/>
    <mergeCell ref="F2:G2"/>
    <mergeCell ref="C41:G42"/>
    <mergeCell ref="C4:G4"/>
    <mergeCell ref="C5:G5"/>
    <mergeCell ref="C6:G7"/>
    <mergeCell ref="C28:G28"/>
    <mergeCell ref="C29:G29"/>
    <mergeCell ref="C30:G31"/>
    <mergeCell ref="C16:G16"/>
  </mergeCells>
  <printOptions/>
  <pageMargins left="1.33" right="0.75" top="1" bottom="1" header="0.5" footer="0.5"/>
  <pageSetup horizontalDpi="300" verticalDpi="3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Ark14"/>
  <dimension ref="A1:I53"/>
  <sheetViews>
    <sheetView workbookViewId="0" topLeftCell="A1">
      <selection activeCell="H4" sqref="H4:I4"/>
    </sheetView>
  </sheetViews>
  <sheetFormatPr defaultColWidth="9.140625" defaultRowHeight="12.75"/>
  <cols>
    <col min="1" max="1" width="7.8515625" style="0" customWidth="1"/>
    <col min="8" max="8" width="20.28125" style="0" customWidth="1"/>
  </cols>
  <sheetData>
    <row r="1" spans="1:9" ht="12.75">
      <c r="A1" s="634"/>
      <c r="B1" s="635"/>
      <c r="C1" s="635"/>
      <c r="D1" s="635"/>
      <c r="E1" s="635"/>
      <c r="F1" s="635"/>
      <c r="G1" s="635"/>
      <c r="H1" s="635"/>
      <c r="I1" s="636"/>
    </row>
    <row r="2" spans="1:9" ht="12.75">
      <c r="A2" s="637"/>
      <c r="B2" s="638"/>
      <c r="C2" s="638"/>
      <c r="D2" s="638"/>
      <c r="E2" s="638"/>
      <c r="F2" s="638"/>
      <c r="G2" s="638"/>
      <c r="H2" s="638"/>
      <c r="I2" s="639"/>
    </row>
    <row r="4" spans="1:9" ht="12.75">
      <c r="A4" t="s">
        <v>54</v>
      </c>
      <c r="B4" s="35">
        <f>GEN!D5</f>
        <v>0</v>
      </c>
      <c r="G4" t="s">
        <v>1</v>
      </c>
      <c r="H4" s="641">
        <f>GEN!B4</f>
        <v>0</v>
      </c>
      <c r="I4" s="641"/>
    </row>
    <row r="6" spans="2:8" ht="12.75">
      <c r="B6" s="640"/>
      <c r="C6" s="640"/>
      <c r="D6" s="640"/>
      <c r="E6" s="640"/>
      <c r="F6" s="640"/>
      <c r="G6" s="640"/>
      <c r="H6" s="640"/>
    </row>
    <row r="7" spans="2:8" ht="12.75">
      <c r="B7" s="640"/>
      <c r="C7" s="640"/>
      <c r="D7" s="640"/>
      <c r="E7" s="640"/>
      <c r="F7" s="640"/>
      <c r="G7" s="640"/>
      <c r="H7" s="640"/>
    </row>
    <row r="8" spans="2:8" ht="12.75">
      <c r="B8" s="640"/>
      <c r="C8" s="640"/>
      <c r="D8" s="640"/>
      <c r="E8" s="640"/>
      <c r="F8" s="640"/>
      <c r="G8" s="640"/>
      <c r="H8" s="640"/>
    </row>
    <row r="9" spans="2:8" ht="12.75">
      <c r="B9" s="640"/>
      <c r="C9" s="640"/>
      <c r="D9" s="640"/>
      <c r="E9" s="640"/>
      <c r="F9" s="640"/>
      <c r="G9" s="640"/>
      <c r="H9" s="640"/>
    </row>
    <row r="10" spans="2:8" ht="12.75">
      <c r="B10" s="640"/>
      <c r="C10" s="640"/>
      <c r="D10" s="640"/>
      <c r="E10" s="640"/>
      <c r="F10" s="640"/>
      <c r="G10" s="640"/>
      <c r="H10" s="640"/>
    </row>
    <row r="11" spans="2:8" ht="12.75">
      <c r="B11" s="640"/>
      <c r="C11" s="640"/>
      <c r="D11" s="640"/>
      <c r="E11" s="640"/>
      <c r="F11" s="640"/>
      <c r="G11" s="640"/>
      <c r="H11" s="640"/>
    </row>
    <row r="12" spans="2:8" ht="12.75">
      <c r="B12" s="640"/>
      <c r="C12" s="640"/>
      <c r="D12" s="640"/>
      <c r="E12" s="640"/>
      <c r="F12" s="640"/>
      <c r="G12" s="640"/>
      <c r="H12" s="640"/>
    </row>
    <row r="13" spans="2:8" ht="12.75">
      <c r="B13" s="640"/>
      <c r="C13" s="640"/>
      <c r="D13" s="640"/>
      <c r="E13" s="640"/>
      <c r="F13" s="640"/>
      <c r="G13" s="640"/>
      <c r="H13" s="640"/>
    </row>
    <row r="14" spans="2:8" ht="12.75">
      <c r="B14" s="640"/>
      <c r="C14" s="640"/>
      <c r="D14" s="640"/>
      <c r="E14" s="640"/>
      <c r="F14" s="640"/>
      <c r="G14" s="640"/>
      <c r="H14" s="640"/>
    </row>
    <row r="15" spans="2:8" ht="12.75">
      <c r="B15" s="640"/>
      <c r="C15" s="640"/>
      <c r="D15" s="640"/>
      <c r="E15" s="640"/>
      <c r="F15" s="640"/>
      <c r="G15" s="640"/>
      <c r="H15" s="640"/>
    </row>
    <row r="16" spans="2:8" ht="12.75">
      <c r="B16" s="640"/>
      <c r="C16" s="640"/>
      <c r="D16" s="640"/>
      <c r="E16" s="640"/>
      <c r="F16" s="640"/>
      <c r="G16" s="640"/>
      <c r="H16" s="640"/>
    </row>
    <row r="17" spans="2:8" ht="12.75">
      <c r="B17" s="640"/>
      <c r="C17" s="640"/>
      <c r="D17" s="640"/>
      <c r="E17" s="640"/>
      <c r="F17" s="640"/>
      <c r="G17" s="640"/>
      <c r="H17" s="640"/>
    </row>
    <row r="18" spans="2:8" ht="12.75">
      <c r="B18" s="640"/>
      <c r="C18" s="640"/>
      <c r="D18" s="640"/>
      <c r="E18" s="640"/>
      <c r="F18" s="640"/>
      <c r="G18" s="640"/>
      <c r="H18" s="640"/>
    </row>
    <row r="19" spans="2:8" ht="12.75">
      <c r="B19" s="640"/>
      <c r="C19" s="640"/>
      <c r="D19" s="640"/>
      <c r="E19" s="640"/>
      <c r="F19" s="640"/>
      <c r="G19" s="640"/>
      <c r="H19" s="640"/>
    </row>
    <row r="20" spans="2:8" ht="12.75">
      <c r="B20" s="640"/>
      <c r="C20" s="640"/>
      <c r="D20" s="640"/>
      <c r="E20" s="640"/>
      <c r="F20" s="640"/>
      <c r="G20" s="640"/>
      <c r="H20" s="640"/>
    </row>
    <row r="21" spans="2:8" ht="12.75">
      <c r="B21" s="640"/>
      <c r="C21" s="640"/>
      <c r="D21" s="640"/>
      <c r="E21" s="640"/>
      <c r="F21" s="640"/>
      <c r="G21" s="640"/>
      <c r="H21" s="640"/>
    </row>
    <row r="22" spans="2:8" ht="12.75">
      <c r="B22" s="640"/>
      <c r="C22" s="640"/>
      <c r="D22" s="640"/>
      <c r="E22" s="640"/>
      <c r="F22" s="640"/>
      <c r="G22" s="640"/>
      <c r="H22" s="640"/>
    </row>
    <row r="23" spans="2:8" ht="12.75">
      <c r="B23" s="640"/>
      <c r="C23" s="640"/>
      <c r="D23" s="640"/>
      <c r="E23" s="640"/>
      <c r="F23" s="640"/>
      <c r="G23" s="640"/>
      <c r="H23" s="640"/>
    </row>
    <row r="24" spans="2:8" ht="12.75">
      <c r="B24" s="640"/>
      <c r="C24" s="640"/>
      <c r="D24" s="640"/>
      <c r="E24" s="640"/>
      <c r="F24" s="640"/>
      <c r="G24" s="640"/>
      <c r="H24" s="640"/>
    </row>
    <row r="25" spans="2:8" ht="12.75">
      <c r="B25" s="640"/>
      <c r="C25" s="640"/>
      <c r="D25" s="640"/>
      <c r="E25" s="640"/>
      <c r="F25" s="640"/>
      <c r="G25" s="640"/>
      <c r="H25" s="640"/>
    </row>
    <row r="26" spans="2:8" ht="12.75">
      <c r="B26" s="640"/>
      <c r="C26" s="640"/>
      <c r="D26" s="640"/>
      <c r="E26" s="640"/>
      <c r="F26" s="640"/>
      <c r="G26" s="640"/>
      <c r="H26" s="640"/>
    </row>
    <row r="27" spans="2:8" ht="12.75">
      <c r="B27" s="640"/>
      <c r="C27" s="640"/>
      <c r="D27" s="640"/>
      <c r="E27" s="640"/>
      <c r="F27" s="640"/>
      <c r="G27" s="640"/>
      <c r="H27" s="640"/>
    </row>
    <row r="28" spans="2:8" ht="12.75">
      <c r="B28" s="640"/>
      <c r="C28" s="640"/>
      <c r="D28" s="640"/>
      <c r="E28" s="640"/>
      <c r="F28" s="640"/>
      <c r="G28" s="640"/>
      <c r="H28" s="640"/>
    </row>
    <row r="29" spans="2:8" ht="12.75">
      <c r="B29" s="640"/>
      <c r="C29" s="640"/>
      <c r="D29" s="640"/>
      <c r="E29" s="640"/>
      <c r="F29" s="640"/>
      <c r="G29" s="640"/>
      <c r="H29" s="640"/>
    </row>
    <row r="30" spans="2:8" ht="12.75">
      <c r="B30" s="640"/>
      <c r="C30" s="640"/>
      <c r="D30" s="640"/>
      <c r="E30" s="640"/>
      <c r="F30" s="640"/>
      <c r="G30" s="640"/>
      <c r="H30" s="640"/>
    </row>
    <row r="31" spans="2:8" ht="12.75">
      <c r="B31" s="640"/>
      <c r="C31" s="640"/>
      <c r="D31" s="640"/>
      <c r="E31" s="640"/>
      <c r="F31" s="640"/>
      <c r="G31" s="640"/>
      <c r="H31" s="640"/>
    </row>
    <row r="32" spans="2:8" ht="12.75">
      <c r="B32" s="640"/>
      <c r="C32" s="640"/>
      <c r="D32" s="640"/>
      <c r="E32" s="640"/>
      <c r="F32" s="640"/>
      <c r="G32" s="640"/>
      <c r="H32" s="640"/>
    </row>
    <row r="33" spans="2:8" ht="12.75">
      <c r="B33" s="640"/>
      <c r="C33" s="640"/>
      <c r="D33" s="640"/>
      <c r="E33" s="640"/>
      <c r="F33" s="640"/>
      <c r="G33" s="640"/>
      <c r="H33" s="640"/>
    </row>
    <row r="34" spans="2:8" ht="12.75">
      <c r="B34" s="640"/>
      <c r="C34" s="640"/>
      <c r="D34" s="640"/>
      <c r="E34" s="640"/>
      <c r="F34" s="640"/>
      <c r="G34" s="640"/>
      <c r="H34" s="640"/>
    </row>
    <row r="35" spans="2:8" ht="12.75">
      <c r="B35" s="640"/>
      <c r="C35" s="640"/>
      <c r="D35" s="640"/>
      <c r="E35" s="640"/>
      <c r="F35" s="640"/>
      <c r="G35" s="640"/>
      <c r="H35" s="640"/>
    </row>
    <row r="36" spans="2:8" ht="12.75">
      <c r="B36" s="640"/>
      <c r="C36" s="640"/>
      <c r="D36" s="640"/>
      <c r="E36" s="640"/>
      <c r="F36" s="640"/>
      <c r="G36" s="640"/>
      <c r="H36" s="640"/>
    </row>
    <row r="37" spans="2:8" ht="12.75">
      <c r="B37" s="640"/>
      <c r="C37" s="640"/>
      <c r="D37" s="640"/>
      <c r="E37" s="640"/>
      <c r="F37" s="640"/>
      <c r="G37" s="640"/>
      <c r="H37" s="640"/>
    </row>
    <row r="38" spans="2:8" ht="12.75">
      <c r="B38" s="640"/>
      <c r="C38" s="640"/>
      <c r="D38" s="640"/>
      <c r="E38" s="640"/>
      <c r="F38" s="640"/>
      <c r="G38" s="640"/>
      <c r="H38" s="640"/>
    </row>
    <row r="39" spans="2:8" ht="12.75">
      <c r="B39" s="640"/>
      <c r="C39" s="640"/>
      <c r="D39" s="640"/>
      <c r="E39" s="640"/>
      <c r="F39" s="640"/>
      <c r="G39" s="640"/>
      <c r="H39" s="640"/>
    </row>
    <row r="40" spans="2:8" ht="12.75">
      <c r="B40" s="640"/>
      <c r="C40" s="640"/>
      <c r="D40" s="640"/>
      <c r="E40" s="640"/>
      <c r="F40" s="640"/>
      <c r="G40" s="640"/>
      <c r="H40" s="640"/>
    </row>
    <row r="41" spans="2:8" ht="12.75">
      <c r="B41" s="640"/>
      <c r="C41" s="640"/>
      <c r="D41" s="640"/>
      <c r="E41" s="640"/>
      <c r="F41" s="640"/>
      <c r="G41" s="640"/>
      <c r="H41" s="640"/>
    </row>
    <row r="42" spans="2:8" ht="12.75">
      <c r="B42" s="640"/>
      <c r="C42" s="640"/>
      <c r="D42" s="640"/>
      <c r="E42" s="640"/>
      <c r="F42" s="640"/>
      <c r="G42" s="640"/>
      <c r="H42" s="640"/>
    </row>
    <row r="43" spans="2:8" ht="12.75">
      <c r="B43" s="640"/>
      <c r="C43" s="640"/>
      <c r="D43" s="640"/>
      <c r="E43" s="640"/>
      <c r="F43" s="640"/>
      <c r="G43" s="640"/>
      <c r="H43" s="640"/>
    </row>
    <row r="44" spans="2:8" ht="12.75">
      <c r="B44" s="640"/>
      <c r="C44" s="640"/>
      <c r="D44" s="640"/>
      <c r="E44" s="640"/>
      <c r="F44" s="640"/>
      <c r="G44" s="640"/>
      <c r="H44" s="640"/>
    </row>
    <row r="45" spans="2:8" ht="12.75">
      <c r="B45" s="640"/>
      <c r="C45" s="640"/>
      <c r="D45" s="640"/>
      <c r="E45" s="640"/>
      <c r="F45" s="640"/>
      <c r="G45" s="640"/>
      <c r="H45" s="640"/>
    </row>
    <row r="46" spans="2:8" ht="12.75">
      <c r="B46" s="640"/>
      <c r="C46" s="640"/>
      <c r="D46" s="640"/>
      <c r="E46" s="640"/>
      <c r="F46" s="640"/>
      <c r="G46" s="640"/>
      <c r="H46" s="640"/>
    </row>
    <row r="47" spans="2:8" ht="12.75">
      <c r="B47" s="640"/>
      <c r="C47" s="640"/>
      <c r="D47" s="640"/>
      <c r="E47" s="640"/>
      <c r="F47" s="640"/>
      <c r="G47" s="640"/>
      <c r="H47" s="640"/>
    </row>
    <row r="48" spans="2:8" ht="12.75">
      <c r="B48" s="640"/>
      <c r="C48" s="640"/>
      <c r="D48" s="640"/>
      <c r="E48" s="640"/>
      <c r="F48" s="640"/>
      <c r="G48" s="640"/>
      <c r="H48" s="640"/>
    </row>
    <row r="49" spans="2:8" ht="12.75">
      <c r="B49" s="640"/>
      <c r="C49" s="640"/>
      <c r="D49" s="640"/>
      <c r="E49" s="640"/>
      <c r="F49" s="640"/>
      <c r="G49" s="640"/>
      <c r="H49" s="640"/>
    </row>
    <row r="50" spans="2:8" ht="12.75">
      <c r="B50" s="640"/>
      <c r="C50" s="640"/>
      <c r="D50" s="640"/>
      <c r="E50" s="640"/>
      <c r="F50" s="640"/>
      <c r="G50" s="640"/>
      <c r="H50" s="640"/>
    </row>
    <row r="51" spans="2:8" ht="12.75">
      <c r="B51" s="640"/>
      <c r="C51" s="640"/>
      <c r="D51" s="640"/>
      <c r="E51" s="640"/>
      <c r="F51" s="640"/>
      <c r="G51" s="640"/>
      <c r="H51" s="640"/>
    </row>
    <row r="52" spans="2:8" ht="12.75">
      <c r="B52" s="640"/>
      <c r="C52" s="640"/>
      <c r="D52" s="640"/>
      <c r="E52" s="640"/>
      <c r="F52" s="640"/>
      <c r="G52" s="640"/>
      <c r="H52" s="640"/>
    </row>
    <row r="53" spans="2:8" ht="12.75">
      <c r="B53" s="640"/>
      <c r="C53" s="640"/>
      <c r="D53" s="640"/>
      <c r="E53" s="640"/>
      <c r="F53" s="640"/>
      <c r="G53" s="640"/>
      <c r="H53" s="640"/>
    </row>
  </sheetData>
  <sheetProtection/>
  <mergeCells count="4">
    <mergeCell ref="A1:I2"/>
    <mergeCell ref="B6:H52"/>
    <mergeCell ref="B53:H53"/>
    <mergeCell ref="H4:I4"/>
  </mergeCells>
  <printOptions/>
  <pageMargins left="0.75" right="0.44" top="1" bottom="0.61" header="0.5" footer="0.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codeName="Ark15"/>
  <dimension ref="A1:Q53"/>
  <sheetViews>
    <sheetView workbookViewId="0" topLeftCell="A16">
      <selection activeCell="A5" sqref="A5"/>
    </sheetView>
  </sheetViews>
  <sheetFormatPr defaultColWidth="9.140625" defaultRowHeight="12.75"/>
  <cols>
    <col min="1" max="2" width="11.57421875" style="279" bestFit="1" customWidth="1"/>
    <col min="3" max="3" width="14.7109375" style="279" bestFit="1" customWidth="1"/>
    <col min="4" max="4" width="11.57421875" style="280" bestFit="1" customWidth="1"/>
    <col min="5" max="5" width="15.28125" style="281" bestFit="1" customWidth="1"/>
    <col min="6" max="6" width="39.7109375" style="282" bestFit="1" customWidth="1"/>
    <col min="7" max="7" width="11.7109375" style="40" bestFit="1" customWidth="1"/>
    <col min="8" max="8" width="19.57421875" style="40" bestFit="1" customWidth="1"/>
    <col min="9" max="16384" width="9.140625" style="40" customWidth="1"/>
  </cols>
  <sheetData>
    <row r="1" spans="1:17" s="246" customFormat="1" ht="12.75">
      <c r="A1" s="242" t="s">
        <v>345</v>
      </c>
      <c r="B1" s="243" t="s">
        <v>36</v>
      </c>
      <c r="C1" s="243" t="s">
        <v>37</v>
      </c>
      <c r="D1" s="244" t="s">
        <v>38</v>
      </c>
      <c r="E1" s="244" t="s">
        <v>39</v>
      </c>
      <c r="F1" s="245" t="s">
        <v>40</v>
      </c>
      <c r="K1" s="247"/>
      <c r="L1" s="247"/>
      <c r="M1" s="248"/>
      <c r="N1" s="249"/>
      <c r="O1" s="249"/>
      <c r="P1" s="40"/>
      <c r="Q1" s="40"/>
    </row>
    <row r="2" spans="1:16" ht="12.75">
      <c r="A2" s="250"/>
      <c r="B2" s="250"/>
      <c r="C2" s="250"/>
      <c r="D2" s="250"/>
      <c r="E2" s="250"/>
      <c r="F2" s="251"/>
      <c r="K2" s="247"/>
      <c r="L2" s="247"/>
      <c r="M2" s="247"/>
      <c r="N2" s="248"/>
      <c r="O2" s="249"/>
      <c r="P2" s="249"/>
    </row>
    <row r="3" spans="1:16" ht="12.75">
      <c r="A3" s="252" t="s">
        <v>389</v>
      </c>
      <c r="B3" s="253"/>
      <c r="C3" s="253" t="s">
        <v>390</v>
      </c>
      <c r="D3" s="254"/>
      <c r="E3" s="254"/>
      <c r="F3" s="255"/>
      <c r="K3" s="247"/>
      <c r="L3" s="247"/>
      <c r="M3" s="247"/>
      <c r="N3" s="248"/>
      <c r="O3" s="249"/>
      <c r="P3" s="249"/>
    </row>
    <row r="4" spans="1:16" ht="12.75">
      <c r="A4" s="252" t="s">
        <v>391</v>
      </c>
      <c r="B4" s="253"/>
      <c r="C4" s="253" t="s">
        <v>392</v>
      </c>
      <c r="D4" s="254"/>
      <c r="E4" s="254"/>
      <c r="F4" s="256"/>
      <c r="K4" s="247"/>
      <c r="L4" s="247"/>
      <c r="M4" s="247"/>
      <c r="N4" s="248"/>
      <c r="O4" s="249"/>
      <c r="P4" s="249"/>
    </row>
    <row r="5" spans="1:16" ht="12.75">
      <c r="A5" s="252"/>
      <c r="B5" s="253"/>
      <c r="C5" s="253"/>
      <c r="D5" s="254"/>
      <c r="E5" s="254"/>
      <c r="F5" s="255"/>
      <c r="H5" s="257"/>
      <c r="I5" s="247"/>
      <c r="J5" s="247"/>
      <c r="K5" s="247"/>
      <c r="L5" s="247"/>
      <c r="M5" s="247"/>
      <c r="N5" s="248"/>
      <c r="O5" s="249"/>
      <c r="P5" s="249"/>
    </row>
    <row r="6" spans="1:16" ht="12.75">
      <c r="A6" s="252"/>
      <c r="B6" s="253"/>
      <c r="C6" s="253"/>
      <c r="D6" s="254"/>
      <c r="E6" s="254"/>
      <c r="F6" s="255"/>
      <c r="H6" s="257"/>
      <c r="I6" s="247"/>
      <c r="J6" s="247"/>
      <c r="K6" s="247"/>
      <c r="L6" s="247"/>
      <c r="M6" s="247"/>
      <c r="N6" s="248"/>
      <c r="O6" s="249"/>
      <c r="P6" s="249"/>
    </row>
    <row r="7" spans="1:16" ht="12.75">
      <c r="A7" s="252"/>
      <c r="B7" s="253"/>
      <c r="C7" s="253"/>
      <c r="D7" s="254"/>
      <c r="E7" s="254"/>
      <c r="F7" s="255"/>
      <c r="H7" s="257"/>
      <c r="I7" s="247"/>
      <c r="J7" s="247"/>
      <c r="K7" s="247"/>
      <c r="L7" s="247"/>
      <c r="M7" s="247"/>
      <c r="N7" s="248"/>
      <c r="O7" s="249"/>
      <c r="P7" s="249"/>
    </row>
    <row r="8" spans="1:16" ht="12.75">
      <c r="A8" s="258"/>
      <c r="B8" s="259"/>
      <c r="C8" s="259"/>
      <c r="D8" s="260"/>
      <c r="E8" s="260"/>
      <c r="F8" s="255"/>
      <c r="G8" s="246"/>
      <c r="H8" s="257"/>
      <c r="I8" s="247"/>
      <c r="J8" s="247"/>
      <c r="K8" s="247"/>
      <c r="L8" s="247"/>
      <c r="M8" s="247"/>
      <c r="N8" s="248"/>
      <c r="O8" s="249"/>
      <c r="P8" s="249"/>
    </row>
    <row r="9" spans="1:16" ht="12.75">
      <c r="A9" s="252"/>
      <c r="B9" s="253"/>
      <c r="C9" s="253"/>
      <c r="D9" s="254"/>
      <c r="E9" s="254"/>
      <c r="F9" s="261"/>
      <c r="H9" s="257"/>
      <c r="I9" s="247"/>
      <c r="J9" s="247"/>
      <c r="K9" s="247"/>
      <c r="L9" s="247"/>
      <c r="M9" s="247"/>
      <c r="N9" s="248"/>
      <c r="O9" s="249"/>
      <c r="P9" s="249"/>
    </row>
    <row r="10" spans="1:16" ht="12.75">
      <c r="A10" s="252"/>
      <c r="B10" s="253"/>
      <c r="C10" s="253"/>
      <c r="D10" s="254"/>
      <c r="E10" s="254"/>
      <c r="F10" s="255"/>
      <c r="H10" s="257"/>
      <c r="I10" s="247"/>
      <c r="J10" s="247"/>
      <c r="K10" s="247"/>
      <c r="L10" s="247"/>
      <c r="M10" s="247"/>
      <c r="N10" s="248"/>
      <c r="O10" s="249"/>
      <c r="P10" s="249"/>
    </row>
    <row r="11" spans="1:16" ht="12.75">
      <c r="A11" s="252"/>
      <c r="B11" s="253"/>
      <c r="C11" s="253"/>
      <c r="D11" s="254"/>
      <c r="E11" s="254"/>
      <c r="F11" s="255"/>
      <c r="H11" s="257"/>
      <c r="I11" s="247"/>
      <c r="J11" s="247"/>
      <c r="K11" s="247"/>
      <c r="L11" s="247"/>
      <c r="M11" s="247"/>
      <c r="N11" s="248"/>
      <c r="O11" s="249"/>
      <c r="P11" s="249"/>
    </row>
    <row r="12" spans="1:16" ht="12.75">
      <c r="A12" s="252"/>
      <c r="B12" s="253"/>
      <c r="C12" s="253"/>
      <c r="D12" s="254"/>
      <c r="E12" s="254"/>
      <c r="F12" s="255"/>
      <c r="H12" s="257"/>
      <c r="I12" s="247"/>
      <c r="J12" s="247"/>
      <c r="K12" s="247"/>
      <c r="L12" s="247"/>
      <c r="M12" s="247"/>
      <c r="N12" s="248"/>
      <c r="O12" s="249"/>
      <c r="P12" s="249"/>
    </row>
    <row r="13" spans="1:13" ht="12.75">
      <c r="A13" s="252"/>
      <c r="B13" s="253"/>
      <c r="C13" s="253"/>
      <c r="D13" s="254"/>
      <c r="E13" s="254"/>
      <c r="F13" s="255"/>
      <c r="H13" s="257"/>
      <c r="I13" s="247"/>
      <c r="J13" s="247"/>
      <c r="K13" s="247"/>
      <c r="L13" s="247"/>
      <c r="M13" s="247"/>
    </row>
    <row r="14" spans="1:9" ht="12.75">
      <c r="A14" s="252"/>
      <c r="B14" s="253"/>
      <c r="C14" s="253"/>
      <c r="D14" s="254"/>
      <c r="E14" s="254"/>
      <c r="F14" s="255"/>
      <c r="I14" s="246"/>
    </row>
    <row r="15" spans="1:6" ht="12.75">
      <c r="A15" s="262"/>
      <c r="B15" s="262"/>
      <c r="C15" s="262"/>
      <c r="D15" s="263"/>
      <c r="E15" s="247"/>
      <c r="F15" s="264"/>
    </row>
    <row r="16" spans="1:6" ht="12.75">
      <c r="A16" s="252"/>
      <c r="B16" s="253"/>
      <c r="C16" s="253"/>
      <c r="D16" s="254"/>
      <c r="E16" s="254"/>
      <c r="F16" s="255"/>
    </row>
    <row r="17" spans="1:6" ht="12.75">
      <c r="A17" s="252"/>
      <c r="B17" s="253"/>
      <c r="C17" s="253"/>
      <c r="D17" s="254"/>
      <c r="E17" s="254"/>
      <c r="F17" s="255"/>
    </row>
    <row r="18" spans="1:6" ht="12.75">
      <c r="A18" s="252"/>
      <c r="B18" s="253"/>
      <c r="C18" s="253"/>
      <c r="D18" s="254"/>
      <c r="E18" s="254"/>
      <c r="F18" s="255"/>
    </row>
    <row r="19" spans="1:6" ht="12.75">
      <c r="A19" s="40"/>
      <c r="B19" s="40"/>
      <c r="C19" s="40"/>
      <c r="D19" s="40"/>
      <c r="E19" s="40"/>
      <c r="F19" s="40"/>
    </row>
    <row r="20" spans="1:6" ht="12.75">
      <c r="A20" s="242"/>
      <c r="B20" s="243"/>
      <c r="C20" s="243"/>
      <c r="D20" s="244"/>
      <c r="E20" s="244"/>
      <c r="F20" s="245"/>
    </row>
    <row r="21" spans="1:6" ht="12.75">
      <c r="A21" s="252"/>
      <c r="B21" s="253"/>
      <c r="C21" s="253"/>
      <c r="D21" s="254"/>
      <c r="E21" s="254"/>
      <c r="F21" s="255"/>
    </row>
    <row r="22" spans="1:6" ht="12.75">
      <c r="A22" s="252"/>
      <c r="B22" s="253"/>
      <c r="C22" s="253"/>
      <c r="D22" s="254"/>
      <c r="E22" s="254"/>
      <c r="F22" s="255"/>
    </row>
    <row r="23" spans="1:6" ht="12.75">
      <c r="A23" s="252"/>
      <c r="B23" s="253"/>
      <c r="C23" s="253"/>
      <c r="D23" s="254"/>
      <c r="E23" s="254"/>
      <c r="F23" s="255"/>
    </row>
    <row r="24" spans="1:6" ht="12.75">
      <c r="A24" s="252"/>
      <c r="B24" s="253"/>
      <c r="C24" s="253"/>
      <c r="D24" s="254"/>
      <c r="E24" s="254"/>
      <c r="F24" s="255"/>
    </row>
    <row r="25" spans="1:6" ht="12.75">
      <c r="A25" s="252"/>
      <c r="B25" s="253"/>
      <c r="C25" s="253"/>
      <c r="D25" s="254"/>
      <c r="E25" s="254"/>
      <c r="F25" s="255"/>
    </row>
    <row r="26" spans="1:6" ht="12.75">
      <c r="A26" s="252"/>
      <c r="B26" s="253"/>
      <c r="C26" s="253"/>
      <c r="D26" s="254"/>
      <c r="E26" s="254"/>
      <c r="F26" s="255"/>
    </row>
    <row r="27" spans="1:6" ht="12.75">
      <c r="A27" s="252"/>
      <c r="B27" s="253"/>
      <c r="C27" s="253"/>
      <c r="D27" s="254"/>
      <c r="E27" s="254"/>
      <c r="F27" s="255"/>
    </row>
    <row r="28" spans="1:6" ht="12.75">
      <c r="A28" s="265"/>
      <c r="B28" s="266"/>
      <c r="C28" s="266"/>
      <c r="D28" s="266"/>
      <c r="E28" s="266"/>
      <c r="F28" s="267"/>
    </row>
    <row r="29" spans="1:6" ht="12.75">
      <c r="A29" s="242"/>
      <c r="B29" s="243"/>
      <c r="C29" s="243"/>
      <c r="D29" s="244"/>
      <c r="E29" s="244"/>
      <c r="F29" s="245"/>
    </row>
    <row r="30" spans="1:6" ht="12.75">
      <c r="A30" s="252"/>
      <c r="B30" s="253"/>
      <c r="C30" s="253"/>
      <c r="D30" s="254"/>
      <c r="E30" s="254"/>
      <c r="F30" s="255"/>
    </row>
    <row r="31" spans="1:6" ht="12.75">
      <c r="A31" s="252"/>
      <c r="B31" s="262"/>
      <c r="C31" s="262"/>
      <c r="D31" s="263"/>
      <c r="E31" s="263"/>
      <c r="F31" s="256"/>
    </row>
    <row r="32" spans="1:6" ht="12.75">
      <c r="A32" s="265"/>
      <c r="B32" s="266"/>
      <c r="C32" s="266"/>
      <c r="D32" s="266"/>
      <c r="E32" s="266"/>
      <c r="F32" s="267"/>
    </row>
    <row r="33" spans="1:6" ht="12.75">
      <c r="A33" s="242"/>
      <c r="B33" s="243"/>
      <c r="C33" s="243"/>
      <c r="D33" s="244"/>
      <c r="E33" s="244"/>
      <c r="F33" s="245"/>
    </row>
    <row r="34" spans="1:6" ht="12.75">
      <c r="A34" s="252"/>
      <c r="B34" s="253"/>
      <c r="C34" s="253"/>
      <c r="D34" s="254"/>
      <c r="E34" s="254"/>
      <c r="F34" s="255"/>
    </row>
    <row r="35" spans="1:6" ht="12.75">
      <c r="A35" s="252"/>
      <c r="B35" s="253"/>
      <c r="C35" s="253"/>
      <c r="D35" s="254"/>
      <c r="E35" s="254"/>
      <c r="F35" s="255"/>
    </row>
    <row r="36" spans="1:6" ht="12.75">
      <c r="A36" s="252"/>
      <c r="B36" s="253"/>
      <c r="C36" s="253"/>
      <c r="D36" s="254"/>
      <c r="E36" s="254"/>
      <c r="F36" s="255"/>
    </row>
    <row r="37" spans="1:6" ht="12.75">
      <c r="A37" s="252"/>
      <c r="B37" s="253"/>
      <c r="C37" s="253"/>
      <c r="D37" s="247"/>
      <c r="E37" s="254"/>
      <c r="F37" s="255"/>
    </row>
    <row r="38" spans="1:6" ht="12.75">
      <c r="A38" s="252"/>
      <c r="B38" s="253"/>
      <c r="C38" s="253"/>
      <c r="D38" s="254"/>
      <c r="E38" s="254"/>
      <c r="F38" s="255"/>
    </row>
    <row r="39" spans="1:6" ht="12.75">
      <c r="A39" s="252"/>
      <c r="B39" s="253"/>
      <c r="C39" s="253"/>
      <c r="D39" s="247"/>
      <c r="E39" s="254"/>
      <c r="F39" s="255"/>
    </row>
    <row r="40" spans="1:6" ht="12.75">
      <c r="A40" s="252"/>
      <c r="B40" s="253"/>
      <c r="C40" s="253"/>
      <c r="D40" s="254"/>
      <c r="E40" s="254"/>
      <c r="F40" s="255"/>
    </row>
    <row r="41" spans="1:6" ht="12.75">
      <c r="A41" s="252"/>
      <c r="B41" s="253"/>
      <c r="C41" s="253"/>
      <c r="D41" s="247"/>
      <c r="E41" s="254"/>
      <c r="F41" s="255"/>
    </row>
    <row r="42" spans="1:6" ht="12.75">
      <c r="A42" s="252"/>
      <c r="B42" s="253"/>
      <c r="C42" s="253"/>
      <c r="D42" s="247"/>
      <c r="E42" s="254"/>
      <c r="F42" s="255"/>
    </row>
    <row r="43" spans="1:6" ht="12.75">
      <c r="A43" s="252"/>
      <c r="B43" s="253"/>
      <c r="C43" s="253"/>
      <c r="D43" s="254"/>
      <c r="E43" s="254"/>
      <c r="F43" s="255"/>
    </row>
    <row r="44" spans="1:6" ht="12.75">
      <c r="A44" s="252"/>
      <c r="B44" s="253"/>
      <c r="C44" s="253"/>
      <c r="D44" s="247"/>
      <c r="E44" s="254"/>
      <c r="F44" s="255"/>
    </row>
    <row r="45" spans="1:6" ht="12.75">
      <c r="A45" s="252"/>
      <c r="B45" s="253"/>
      <c r="C45" s="253"/>
      <c r="D45" s="254"/>
      <c r="E45" s="254"/>
      <c r="F45" s="255"/>
    </row>
    <row r="46" spans="1:6" ht="12.75">
      <c r="A46" s="268"/>
      <c r="B46" s="269"/>
      <c r="C46" s="269"/>
      <c r="D46" s="270"/>
      <c r="E46" s="271"/>
      <c r="F46" s="272"/>
    </row>
    <row r="47" spans="1:6" ht="12.75">
      <c r="A47" s="268"/>
      <c r="B47" s="269"/>
      <c r="C47" s="269"/>
      <c r="D47" s="273"/>
      <c r="E47" s="271"/>
      <c r="F47" s="272"/>
    </row>
    <row r="48" spans="1:6" ht="12.75">
      <c r="A48" s="274"/>
      <c r="B48" s="275"/>
      <c r="C48" s="275"/>
      <c r="D48" s="275"/>
      <c r="E48" s="275"/>
      <c r="F48" s="261"/>
    </row>
    <row r="49" spans="1:6" ht="12.75">
      <c r="A49" s="274"/>
      <c r="B49" s="275"/>
      <c r="C49" s="275"/>
      <c r="D49" s="275"/>
      <c r="E49" s="275"/>
      <c r="F49" s="261"/>
    </row>
    <row r="50" spans="1:6" ht="12.75">
      <c r="A50" s="274"/>
      <c r="B50" s="275"/>
      <c r="C50" s="275"/>
      <c r="D50" s="275"/>
      <c r="E50" s="275"/>
      <c r="F50" s="261"/>
    </row>
    <row r="51" spans="1:6" ht="12.75">
      <c r="A51" s="274"/>
      <c r="B51" s="275"/>
      <c r="C51" s="275"/>
      <c r="D51" s="275"/>
      <c r="E51" s="275"/>
      <c r="F51" s="261"/>
    </row>
    <row r="52" spans="1:6" ht="12.75">
      <c r="A52" s="274"/>
      <c r="B52" s="275"/>
      <c r="C52" s="275"/>
      <c r="D52" s="275"/>
      <c r="E52" s="275"/>
      <c r="F52" s="261"/>
    </row>
    <row r="53" spans="1:6" ht="13.5" thickBot="1">
      <c r="A53" s="276" t="s">
        <v>346</v>
      </c>
      <c r="B53" s="277"/>
      <c r="C53" s="277" t="s">
        <v>347</v>
      </c>
      <c r="D53" s="277"/>
      <c r="E53" s="277"/>
      <c r="F53" s="278"/>
    </row>
  </sheetData>
  <sheetProtection password="CD40" sheet="1" objects="1" scenarios="1"/>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Ark3"/>
  <dimension ref="A1:AB61"/>
  <sheetViews>
    <sheetView showGridLines="0" zoomScaleSheetLayoutView="50" workbookViewId="0" topLeftCell="A4">
      <selection activeCell="C9" sqref="C9:D9"/>
    </sheetView>
  </sheetViews>
  <sheetFormatPr defaultColWidth="9.140625" defaultRowHeight="12.75"/>
  <cols>
    <col min="1" max="1" width="9.7109375" style="3" customWidth="1"/>
    <col min="2" max="2" width="13.421875" style="3" customWidth="1"/>
    <col min="3" max="3" width="15.57421875" style="3" customWidth="1"/>
    <col min="4" max="4" width="17.7109375" style="3" customWidth="1"/>
    <col min="5" max="5" width="10.57421875" style="3" customWidth="1"/>
    <col min="6" max="6" width="10.00390625" style="3" bestFit="1" customWidth="1"/>
    <col min="7" max="7" width="14.421875" style="3" customWidth="1"/>
    <col min="8" max="8" width="10.28125" style="3" customWidth="1"/>
    <col min="9" max="9" width="84.7109375" style="3" customWidth="1"/>
    <col min="10" max="10" width="11.00390625" style="211" customWidth="1"/>
    <col min="11" max="11" width="9.421875" style="210" customWidth="1"/>
    <col min="12" max="12" width="4.8515625" style="210" customWidth="1"/>
    <col min="13" max="13" width="16.57421875" style="211" customWidth="1"/>
    <col min="14" max="14" width="17.140625" style="211" customWidth="1"/>
    <col min="15" max="15" width="6.57421875" style="3" customWidth="1"/>
    <col min="16" max="16" width="12.421875" style="188" customWidth="1"/>
    <col min="17" max="17" width="8.8515625" style="2" customWidth="1"/>
    <col min="18" max="18" width="13.8515625" style="3" customWidth="1"/>
    <col min="19" max="16384" width="9.140625" style="3" customWidth="1"/>
  </cols>
  <sheetData>
    <row r="1" spans="1:15" ht="15.75" customHeight="1">
      <c r="A1" s="317" t="s">
        <v>0</v>
      </c>
      <c r="B1" s="317"/>
      <c r="C1" s="317"/>
      <c r="D1" s="317"/>
      <c r="E1" s="317"/>
      <c r="F1" s="317"/>
      <c r="G1" s="317"/>
      <c r="H1" s="145" t="s">
        <v>303</v>
      </c>
      <c r="I1" s="145"/>
      <c r="J1" s="209"/>
      <c r="M1" s="209"/>
      <c r="N1" s="209"/>
      <c r="O1" s="2"/>
    </row>
    <row r="2" spans="1:15" ht="17.25" customHeight="1" thickBot="1">
      <c r="A2" s="318"/>
      <c r="B2" s="318"/>
      <c r="C2" s="318"/>
      <c r="D2" s="318"/>
      <c r="E2" s="318"/>
      <c r="F2" s="318"/>
      <c r="G2" s="318"/>
      <c r="H2" s="146" t="s">
        <v>304</v>
      </c>
      <c r="I2" s="192"/>
      <c r="M2" s="209"/>
      <c r="N2" s="209"/>
      <c r="O2" s="2"/>
    </row>
    <row r="3" spans="1:28" ht="17.25" customHeight="1" thickBot="1">
      <c r="A3" s="323" t="s">
        <v>340</v>
      </c>
      <c r="B3" s="324"/>
      <c r="C3" s="324"/>
      <c r="D3" s="324"/>
      <c r="E3" s="324"/>
      <c r="F3" s="324"/>
      <c r="G3" s="324"/>
      <c r="H3" s="325"/>
      <c r="I3" s="193"/>
      <c r="J3" s="290" t="s">
        <v>350</v>
      </c>
      <c r="K3" s="291"/>
      <c r="L3" s="200"/>
      <c r="M3" s="290" t="s">
        <v>352</v>
      </c>
      <c r="N3" s="291"/>
      <c r="S3"/>
      <c r="Y3"/>
      <c r="Z3" s="63"/>
      <c r="AA3" s="63"/>
      <c r="AB3"/>
    </row>
    <row r="4" spans="1:28" ht="12.75">
      <c r="A4" s="4" t="s">
        <v>1</v>
      </c>
      <c r="B4" s="236"/>
      <c r="C4" s="133"/>
      <c r="D4" s="67"/>
      <c r="E4" s="15"/>
      <c r="F4" s="38" t="s">
        <v>44</v>
      </c>
      <c r="G4" s="49"/>
      <c r="H4" s="166" t="s">
        <v>223</v>
      </c>
      <c r="I4" s="23"/>
      <c r="J4" s="212" t="s">
        <v>357</v>
      </c>
      <c r="K4" s="198">
        <f>(IF(AND($G$4&lt;=H$5,$G$5&lt;=H$8),($G$5-H$5),K5))</f>
        <v>0</v>
      </c>
      <c r="M4" s="212" t="s">
        <v>367</v>
      </c>
      <c r="N4" s="198">
        <f>(IF(AND($A$23&lt;=$H$5,$B$23&lt;=$H$8),($B$23-$H$5),N5))</f>
        <v>0</v>
      </c>
      <c r="S4"/>
      <c r="Y4"/>
      <c r="Z4" s="63"/>
      <c r="AA4" s="63"/>
      <c r="AB4"/>
    </row>
    <row r="5" spans="1:28" ht="12.75">
      <c r="A5" s="6" t="s">
        <v>2</v>
      </c>
      <c r="B5" s="185"/>
      <c r="C5" s="58" t="s">
        <v>51</v>
      </c>
      <c r="D5" s="48"/>
      <c r="E5" s="16"/>
      <c r="F5" s="23" t="s">
        <v>3</v>
      </c>
      <c r="G5" s="50"/>
      <c r="H5" s="167"/>
      <c r="I5" s="194"/>
      <c r="J5" s="213" t="s">
        <v>358</v>
      </c>
      <c r="K5" s="198">
        <f>IF(AND(H$5&lt;=$G$4,$G$5&lt;=H$8),IF($G$5-$G$4&lt;0,($G$5+24-$G$4),($G$5-$G$4)))</f>
        <v>0</v>
      </c>
      <c r="M5" s="213" t="s">
        <v>368</v>
      </c>
      <c r="N5" s="198">
        <f>IF(AND($H$5&lt;=A23,B23&lt;=$H$8),IF(B23-A23&lt;0,(B23+24-A23),(B23-A23)))</f>
        <v>0</v>
      </c>
      <c r="P5" s="202"/>
      <c r="Q5" s="19"/>
      <c r="R5"/>
      <c r="S5"/>
      <c r="Y5"/>
      <c r="Z5" s="63"/>
      <c r="AA5" s="63"/>
      <c r="AB5"/>
    </row>
    <row r="6" spans="1:28" ht="25.5" customHeight="1">
      <c r="A6" s="309" t="s">
        <v>297</v>
      </c>
      <c r="B6" s="310"/>
      <c r="C6" s="313" t="s">
        <v>393</v>
      </c>
      <c r="D6" s="314"/>
      <c r="E6" s="8" t="s">
        <v>4</v>
      </c>
      <c r="F6" s="51">
        <f>IF(G4="","",IF(H5&gt;H8,"ERROR",IF($H$5="s",K8,IF(H$5="W",K9,IF($G$5&lt;=$G$4,K7,IF(AND($G$4&lt;=$H$5,$G$5&lt;=$H$8),K4,IF(AND($H$5&lt;$G$4,$G$5&lt;$H$8),K5,K6)))))))</f>
      </c>
      <c r="G6" s="8" t="s">
        <v>7</v>
      </c>
      <c r="H6" s="103">
        <f>IF(G4="","",K10-F6)</f>
      </c>
      <c r="I6" s="32"/>
      <c r="J6" s="214" t="s">
        <v>354</v>
      </c>
      <c r="K6" s="198">
        <f>IF(AND(G4&lt;=$H$5,$H$8&lt;=G5),$H$8-$H$5,IF(AND($H$5&lt;=$G$4,$H$8&lt;=$G$5),H8-G4,IF($H$8-$G$4&lt;0,0,IF(AND($H$5&lt;=$G$4,$H$8&lt;=$G$5),$H$8-G4,IF(AND($G$4&lt;=$H$8,$G$5&lt;=$H$5),$H$8-$G$4,IF(AND($H$8&lt;=$G$4,$G$5&lt;=$H$5),0))))))</f>
        <v>0</v>
      </c>
      <c r="M6" s="214" t="s">
        <v>369</v>
      </c>
      <c r="N6" s="198">
        <f>IF(AND($H$5&lt;=A23,$H$8&lt;=B23),$H$8-A23,IF(AND(A23&lt;=$H$5,$H$8&lt;=B23),$H$8-$H$5,IF(AND(A23&lt;=$H$8,B23&lt;=$H$5),$H$8-A23,IF(AND($H$8&lt;=A23,B23&lt;$H$5),0))))</f>
        <v>0</v>
      </c>
      <c r="O6" s="11"/>
      <c r="P6" s="202"/>
      <c r="Q6" s="19"/>
      <c r="R6"/>
      <c r="S6"/>
      <c r="Y6"/>
      <c r="Z6" s="71"/>
      <c r="AA6" s="71"/>
      <c r="AB6"/>
    </row>
    <row r="7" spans="1:28" ht="12.75">
      <c r="A7" s="311"/>
      <c r="B7" s="312"/>
      <c r="C7" s="315"/>
      <c r="D7" s="316"/>
      <c r="E7" s="16"/>
      <c r="F7" s="23" t="s">
        <v>45</v>
      </c>
      <c r="G7" s="50"/>
      <c r="H7" s="201" t="s">
        <v>355</v>
      </c>
      <c r="I7" s="23"/>
      <c r="J7" s="212" t="s">
        <v>353</v>
      </c>
      <c r="K7" s="198">
        <f>IF(AND($G$4&lt;=$H$8,$G5&lt;=$H$5),(H8-G4)+(H5-G5),IF(H$8-$G$4&lt;=0,0,IF(AND($H$8&lt;=$G$4,$G$5&lt;=$H$5),0,IF(AND($H$8&lt;=$G$4,$H$5&lt;=$G$5),$G$5-$H$5,IF(AND($G$4&lt;=$H$8,$H$5&lt;=$G$5),($H$8-$G$4)+($G$5-$H$5))))))</f>
        <v>0</v>
      </c>
      <c r="M7" s="212" t="s">
        <v>370</v>
      </c>
      <c r="N7" s="198">
        <f>IF(AND(A23&lt;=$H$8,B23&lt;=$H$5),(H$8-A23),IF(AND($H$8&lt;=A23,B23&lt;$H$5),0,IF(AND($H$8&lt;=A23,$H$5&lt;=B23),B23-$H$5,IF(AND(A23&lt;=$H$8,$H$5&lt;=B23),($H$8-A23)+(B23-$H$5)))))</f>
        <v>0</v>
      </c>
      <c r="P7" s="202"/>
      <c r="Q7" s="19"/>
      <c r="R7"/>
      <c r="S7"/>
      <c r="Y7"/>
      <c r="Z7" s="63"/>
      <c r="AA7" s="63"/>
      <c r="AB7"/>
    </row>
    <row r="8" spans="1:28" ht="12.75">
      <c r="A8" s="326" t="s">
        <v>52</v>
      </c>
      <c r="B8" s="327"/>
      <c r="C8" s="303"/>
      <c r="D8" s="304"/>
      <c r="E8" s="10"/>
      <c r="F8" s="23" t="s">
        <v>8</v>
      </c>
      <c r="G8" s="50"/>
      <c r="H8" s="167"/>
      <c r="I8" s="194"/>
      <c r="J8" s="212" t="s">
        <v>359</v>
      </c>
      <c r="K8" s="198">
        <f>IF($G$5&lt;$G$4,($G$5+24-$G$4),$G$5-$G$4)</f>
        <v>0</v>
      </c>
      <c r="M8" s="212" t="s">
        <v>359</v>
      </c>
      <c r="N8" s="198">
        <f>IF(B23&lt;A23,(B23+24-A23),B23-A23)</f>
        <v>0</v>
      </c>
      <c r="P8" s="202"/>
      <c r="Q8" s="19"/>
      <c r="R8"/>
      <c r="S8"/>
      <c r="Y8"/>
      <c r="Z8" s="63"/>
      <c r="AA8" s="63"/>
      <c r="AB8"/>
    </row>
    <row r="9" spans="1:28" ht="12.75">
      <c r="A9" s="306" t="s">
        <v>5</v>
      </c>
      <c r="B9" s="307"/>
      <c r="C9" s="303" t="s">
        <v>346</v>
      </c>
      <c r="D9" s="308"/>
      <c r="E9" s="14" t="s">
        <v>4</v>
      </c>
      <c r="F9" s="51">
        <f>IF(G4="","",IF(K13&lt;0,"",IF($H$5="s",K17,IF(H$5="W",K18,IF($G$8&lt;=$G$7,K16,IF(AND($G$7&lt;=$H$5,$G$8&lt;=$H$8),K13,IF(AND($H$5&lt;=$G$7,$G$8&lt;=$H$8),K14,K15)))))))</f>
      </c>
      <c r="G9" s="8" t="s">
        <v>7</v>
      </c>
      <c r="H9" s="233">
        <f>IF(F9="","",K19-F9)</f>
      </c>
      <c r="I9" s="199"/>
      <c r="J9" s="215" t="s">
        <v>360</v>
      </c>
      <c r="K9" s="198">
        <v>0</v>
      </c>
      <c r="M9" s="215" t="s">
        <v>360</v>
      </c>
      <c r="N9" s="198">
        <v>0</v>
      </c>
      <c r="O9" s="11" t="s">
        <v>375</v>
      </c>
      <c r="P9" s="203">
        <f>IF(A23="",0,IF($H$5="s",N8,IF(H$5="W",N9,IF(B23&lt;A23,N7,IF(AND(A23&lt;=$H$5,B23&lt;=$H$8),N4,IF(AND($H$5&lt;=A23,B23&lt;=$H$8),N5,N6))))))</f>
        <v>0</v>
      </c>
      <c r="Q9" s="19"/>
      <c r="R9"/>
      <c r="S9"/>
      <c r="Y9"/>
      <c r="Z9" s="71"/>
      <c r="AA9" s="71"/>
      <c r="AB9"/>
    </row>
    <row r="10" spans="1:27" ht="12.75">
      <c r="A10" s="306" t="s">
        <v>6</v>
      </c>
      <c r="B10" s="307"/>
      <c r="C10" s="303" t="s">
        <v>389</v>
      </c>
      <c r="D10" s="308"/>
      <c r="E10" s="16"/>
      <c r="F10" s="23" t="s">
        <v>46</v>
      </c>
      <c r="G10" s="50"/>
      <c r="H10" s="7"/>
      <c r="I10" s="5"/>
      <c r="J10" s="216" t="s">
        <v>361</v>
      </c>
      <c r="K10" s="217">
        <f>IF($G$5-$G$4&lt;=0,($G$5+24-$G$4),$G$5-$G$4)</f>
        <v>24</v>
      </c>
      <c r="M10" s="216" t="s">
        <v>371</v>
      </c>
      <c r="N10" s="217">
        <f>IF(B23-A23&lt;=0,(B23+24-A23),B23-A23)</f>
        <v>24</v>
      </c>
      <c r="O10" s="3" t="s">
        <v>374</v>
      </c>
      <c r="P10" s="202">
        <f>N10-P9</f>
        <v>24</v>
      </c>
      <c r="Q10" s="19"/>
      <c r="R10"/>
      <c r="S10"/>
      <c r="Z10" s="2"/>
      <c r="AA10" s="2"/>
    </row>
    <row r="11" spans="1:27" ht="12.75">
      <c r="A11" s="306" t="s">
        <v>228</v>
      </c>
      <c r="B11" s="307"/>
      <c r="C11" s="303" t="s">
        <v>391</v>
      </c>
      <c r="D11" s="308"/>
      <c r="E11" s="16"/>
      <c r="F11" s="23" t="s">
        <v>9</v>
      </c>
      <c r="G11" s="50"/>
      <c r="H11" s="7"/>
      <c r="I11" s="5"/>
      <c r="J11" s="218"/>
      <c r="K11" s="219"/>
      <c r="M11" s="200"/>
      <c r="Z11" s="2"/>
      <c r="AA11" s="2"/>
    </row>
    <row r="12" spans="1:27" ht="12.75">
      <c r="A12" s="306" t="s">
        <v>229</v>
      </c>
      <c r="B12" s="307"/>
      <c r="C12" s="303"/>
      <c r="D12" s="308"/>
      <c r="E12" s="14" t="s">
        <v>4</v>
      </c>
      <c r="F12" s="51">
        <f>IF(G4="","",IF(K22&lt;0,"",IF($H$5="s",K26,IF(H$5="W",K27,IF($G$11&lt;=$G$10,K25,IF(AND($G$10&lt;=$H$5,$G$11&lt;=$H$8),K22,IF(AND($H$5&lt;=$G$10,$G$11&lt;=$H$8),K23,K24)))))))</f>
      </c>
      <c r="G12" s="8" t="s">
        <v>7</v>
      </c>
      <c r="H12" s="103">
        <f>IF(F12="","",K28-F12)</f>
      </c>
      <c r="I12" s="199"/>
      <c r="J12" s="290" t="s">
        <v>351</v>
      </c>
      <c r="K12" s="291"/>
      <c r="M12" s="290" t="s">
        <v>364</v>
      </c>
      <c r="N12" s="291"/>
      <c r="O12" s="11"/>
      <c r="Z12" s="72"/>
      <c r="AA12" s="72"/>
    </row>
    <row r="13" spans="1:27" s="12" customFormat="1" ht="12.75">
      <c r="A13" s="306" t="s">
        <v>230</v>
      </c>
      <c r="B13" s="307"/>
      <c r="C13" s="303"/>
      <c r="D13" s="308"/>
      <c r="E13" s="168"/>
      <c r="F13" s="168"/>
      <c r="G13" s="168"/>
      <c r="H13" s="34"/>
      <c r="I13" s="168"/>
      <c r="J13" s="212" t="s">
        <v>357</v>
      </c>
      <c r="K13" s="198">
        <f>(IF(AND($G$7&lt;=H$5,$G$8&lt;=H$8),($G$8-H$5),K14))</f>
        <v>0</v>
      </c>
      <c r="L13" s="210"/>
      <c r="M13" s="212" t="s">
        <v>367</v>
      </c>
      <c r="N13" s="198">
        <f>(IF(AND($A$24&lt;=$H$5,$B$24&lt;=$H$8),($B$24-$H$5),N14))</f>
        <v>0</v>
      </c>
      <c r="O13" s="3"/>
      <c r="P13" s="188"/>
      <c r="Y13"/>
      <c r="Z13" s="72"/>
      <c r="AA13" s="72"/>
    </row>
    <row r="14" spans="1:27" ht="12.75" customHeight="1">
      <c r="A14" s="306" t="s">
        <v>231</v>
      </c>
      <c r="B14" s="307"/>
      <c r="C14" s="303"/>
      <c r="D14" s="308"/>
      <c r="E14" s="299" t="s">
        <v>47</v>
      </c>
      <c r="F14" s="341"/>
      <c r="G14" s="338">
        <f>IF(G4="","",IF(SUM(K10,K19,K28)=0,"",SUM(K10,K19,K28)))</f>
      </c>
      <c r="H14" s="339"/>
      <c r="I14" s="191"/>
      <c r="J14" s="213" t="s">
        <v>358</v>
      </c>
      <c r="K14" s="198">
        <f>IF(AND(H$5&lt;=$G$7,$G$8&lt;=H$8),IF($G$8-$G$7&lt;0,($G$8+24-$G$7),($G$8-$G$7)))</f>
        <v>0</v>
      </c>
      <c r="M14" s="213" t="s">
        <v>368</v>
      </c>
      <c r="N14" s="198">
        <f>IF(AND($H$5&lt;=A24,B24&lt;=$H$8),IF(B24-A24&lt;0,(B24+24-A24),(B24-A24)))</f>
        <v>0</v>
      </c>
      <c r="P14" s="202"/>
      <c r="Y14"/>
      <c r="Z14" s="2"/>
      <c r="AA14" s="2"/>
    </row>
    <row r="15" spans="1:27" ht="12.75" customHeight="1">
      <c r="A15" s="330" t="s">
        <v>53</v>
      </c>
      <c r="B15" s="331"/>
      <c r="C15" s="331"/>
      <c r="D15" s="332"/>
      <c r="E15" s="342"/>
      <c r="F15" s="341"/>
      <c r="G15" s="340"/>
      <c r="H15" s="339"/>
      <c r="I15" s="191"/>
      <c r="J15" s="214" t="s">
        <v>354</v>
      </c>
      <c r="K15" s="198">
        <f>IF(AND(G7&lt;=$H$5,$H$8&lt;=G8),$H$8-$H$5,IF(AND($H$5&lt;=$G$7,$H$8&lt;=$G$8),$H$8-G7,IF($H$8-$G$7&lt;0,0,IF(AND($H$5&lt;=$G$7,$H$8&lt;=$G$8),$H$8-G7,IF(AND($G$7&lt;=$H$8,$G$8&lt;=$H$5),$H$8-$G$7,IF(AND($H$8&lt;=$G$7,$G$8&lt;=$H$5),0))))))</f>
        <v>0</v>
      </c>
      <c r="M15" s="214" t="s">
        <v>369</v>
      </c>
      <c r="N15" s="198" t="b">
        <f>IF(AND($H$5&lt;A24,$H$8&lt;B24),$H$8-$A24,IF(AND(A24&lt;$H$5,$H$8&lt;B24),$H$8-$H$5,IF(AND(A24&lt;$H$8,B24&lt;$H$5),$H$8-A24,IF(AND($H$8&lt;A24,B24&lt;$H$5),0))))</f>
        <v>0</v>
      </c>
      <c r="O15" s="11"/>
      <c r="P15" s="202"/>
      <c r="Y15"/>
      <c r="Z15" s="2"/>
      <c r="AA15" s="2"/>
    </row>
    <row r="16" spans="1:27" ht="12.75">
      <c r="A16" s="22"/>
      <c r="B16" s="23"/>
      <c r="C16" s="24" t="s">
        <v>4</v>
      </c>
      <c r="D16" s="178">
        <f>IF(A23="","",IF(P9+P18&lt;=0,0,SUM(P9+P18)))</f>
      </c>
      <c r="E16" s="5"/>
      <c r="F16" s="5"/>
      <c r="G16" s="5"/>
      <c r="H16" s="28"/>
      <c r="I16" s="5"/>
      <c r="J16" s="212" t="s">
        <v>353</v>
      </c>
      <c r="K16" s="220">
        <f>IF(AND($G$7&lt;=$H$8,$G8&lt;=$H$5),(H$8-$G$7),IF(AND($H$8&lt;=$G$7,$G$8&lt;=$H$5),0,IF(AND($H$8&lt;=$G$7,$H$5&lt;=$G$8),$G$8-$H$5,IF(AND($G$7&lt;=$H$8,$H$5&lt;=$G$8),($H$8-$G$7)+($G$8-$H$5)))))</f>
        <v>0</v>
      </c>
      <c r="L16" s="221"/>
      <c r="M16" s="212" t="s">
        <v>370</v>
      </c>
      <c r="N16" s="198">
        <f>IF(AND(A24&lt;=$H$8,B24&lt;=$H$5),(H$8-A24),IF(AND($H$8&lt;A24,B24&lt;$H$5),0,IF(AND($H$8&lt;A24,$H$5&lt;B24),B24-$H$5,IF(AND(A24&lt;$H$8,$H$5&lt;B24),($H$8-A24)+(B24-$H$5)))))</f>
        <v>0</v>
      </c>
      <c r="P16" s="202"/>
      <c r="Q16" s="181"/>
      <c r="R16" s="180"/>
      <c r="Y16"/>
      <c r="Z16" s="2"/>
      <c r="AA16" s="2"/>
    </row>
    <row r="17" spans="1:27" ht="12.75">
      <c r="A17" s="333" t="s">
        <v>41</v>
      </c>
      <c r="B17" s="334"/>
      <c r="C17" s="24" t="s">
        <v>7</v>
      </c>
      <c r="D17" s="178">
        <f>IF(A23="","",SUM(P10+P19))</f>
      </c>
      <c r="E17" s="335" t="s">
        <v>33</v>
      </c>
      <c r="F17" s="336"/>
      <c r="G17" s="336"/>
      <c r="H17" s="337"/>
      <c r="I17" s="195"/>
      <c r="J17" s="212" t="s">
        <v>359</v>
      </c>
      <c r="K17" s="198">
        <f>IF($G$8&lt;$G$7,($G$8+24-$G$7),$G$8-$G$7)</f>
        <v>0</v>
      </c>
      <c r="L17" s="221"/>
      <c r="M17" s="212" t="s">
        <v>359</v>
      </c>
      <c r="N17" s="198">
        <f>IF(B24&lt;A24,(B24+24-A24),B24-A24)</f>
        <v>0</v>
      </c>
      <c r="P17" s="202"/>
      <c r="Q17" s="181"/>
      <c r="R17" s="180"/>
      <c r="Y17"/>
      <c r="Z17" s="2"/>
      <c r="AA17" s="2"/>
    </row>
    <row r="18" spans="1:27" ht="12.75">
      <c r="A18" s="26"/>
      <c r="B18" s="18"/>
      <c r="C18" s="21" t="s">
        <v>43</v>
      </c>
      <c r="D18" s="69">
        <f>IF(A23="","",SUM(D16+D17))</f>
      </c>
      <c r="E18" s="17" t="str">
        <f>IF(C8="SIERRA","S3:","O3:")</f>
        <v>O3:</v>
      </c>
      <c r="F18" s="52"/>
      <c r="G18" s="5" t="s">
        <v>4</v>
      </c>
      <c r="H18" s="53">
        <f>IF(F19="","",IF(SUM((F19-F18)-H19)&lt;=0,"",SUM((F19-F18)-H19)))</f>
      </c>
      <c r="I18" s="196"/>
      <c r="J18" s="215" t="s">
        <v>360</v>
      </c>
      <c r="K18" s="198">
        <v>0</v>
      </c>
      <c r="L18" s="221"/>
      <c r="M18" s="215" t="s">
        <v>360</v>
      </c>
      <c r="N18" s="198">
        <v>0</v>
      </c>
      <c r="O18" s="11" t="s">
        <v>375</v>
      </c>
      <c r="P18" s="203">
        <f>IF(A24="",0,IF($H$5="s",N17,IF(H$5="W",N18,IF(B24&lt;A24,N16,IF(AND(A24&lt;$H$5,B24&lt;$H$8),N13,IF(AND($H$5&lt;A24,B24&lt;$H$8),N14,N15))))))</f>
        <v>0</v>
      </c>
      <c r="Q18" s="181"/>
      <c r="R18" s="180"/>
      <c r="Y18"/>
      <c r="Z18" s="72"/>
      <c r="AA18" s="2"/>
    </row>
    <row r="19" spans="1:27" ht="12.75">
      <c r="A19" s="25"/>
      <c r="B19" s="13"/>
      <c r="C19" s="24" t="s">
        <v>4</v>
      </c>
      <c r="D19" s="178">
        <f>IF(C23="","",SUM(P27+P36))</f>
      </c>
      <c r="E19" s="17" t="str">
        <f>IF(C8="SIERRA","Out S4:","Out O5:")</f>
        <v>Out O5:</v>
      </c>
      <c r="F19" s="52"/>
      <c r="G19" s="5" t="s">
        <v>7</v>
      </c>
      <c r="H19" s="53">
        <f>IF(F18="","",IF(AND(F18&lt;=H5,F19&gt;=H8),((H5-F18)+(F19-H8)),IF(AND(F18&lt;H5,F19&lt;=H5),F19-F18,IF(AND(F18&lt;H5,F19&gt;H5),H5-F18,IF(AND(F18&lt;=H8,F19&gt;=H8),F19-H8,IF(AND(F18&gt;=H8,F19&gt;H8),F19-F18,O19))))))</f>
      </c>
      <c r="I19" s="196"/>
      <c r="J19" s="216" t="s">
        <v>363</v>
      </c>
      <c r="K19" s="217">
        <f>IF($G$8-$G$7&lt;=0,($G$8+24-$G$7),$G$8-$G$7)</f>
        <v>24</v>
      </c>
      <c r="L19" s="221"/>
      <c r="M19" s="216" t="s">
        <v>372</v>
      </c>
      <c r="N19" s="217">
        <f>IF(B24-A24&lt;=0,(B24+24-A24),B24-A24)</f>
        <v>24</v>
      </c>
      <c r="O19" s="3" t="s">
        <v>374</v>
      </c>
      <c r="P19" s="202">
        <f>N19-P18</f>
        <v>24</v>
      </c>
      <c r="Q19" s="181"/>
      <c r="R19" s="180"/>
      <c r="Y19"/>
      <c r="Z19" s="2"/>
      <c r="AA19" s="72"/>
    </row>
    <row r="20" spans="1:27" ht="12.75">
      <c r="A20" s="333" t="s">
        <v>42</v>
      </c>
      <c r="B20" s="334"/>
      <c r="C20" s="24" t="s">
        <v>7</v>
      </c>
      <c r="D20" s="178">
        <f>IF(C23="","",SUM(P28+P37))</f>
      </c>
      <c r="E20" s="14" t="s">
        <v>43</v>
      </c>
      <c r="F20" s="68">
        <f>IF(SUM(F19-F18)=0,"",(SUM(F19-F18)))</f>
      </c>
      <c r="G20" s="27"/>
      <c r="H20" s="28"/>
      <c r="I20" s="5"/>
      <c r="J20" s="218"/>
      <c r="K20" s="219"/>
      <c r="L20" s="221"/>
      <c r="M20" s="222"/>
      <c r="N20" s="222"/>
      <c r="O20" s="180"/>
      <c r="P20" s="189"/>
      <c r="Q20" s="181"/>
      <c r="R20" s="180"/>
      <c r="Y20"/>
      <c r="Z20" s="2"/>
      <c r="AA20" s="2"/>
    </row>
    <row r="21" spans="1:27" ht="13.5" thickBot="1">
      <c r="A21" s="321"/>
      <c r="B21" s="322"/>
      <c r="C21" s="29" t="s">
        <v>43</v>
      </c>
      <c r="D21" s="69">
        <f>IF(C23="","",SUM(D19+D20))</f>
      </c>
      <c r="E21" s="17" t="str">
        <f>IF(C8="SIERRA","","In O8:")</f>
        <v>In O8:</v>
      </c>
      <c r="F21" s="52"/>
      <c r="G21" s="5" t="str">
        <f>IF(C8="SIERRA","","Day:")</f>
        <v>Day:</v>
      </c>
      <c r="H21" s="53">
        <f>IF(F21="","",IF(SUM((F22-F21)-H22)&lt;=0,"",SUM((F22-F21)-H22)))</f>
      </c>
      <c r="I21" s="196"/>
      <c r="J21" s="290" t="s">
        <v>356</v>
      </c>
      <c r="K21" s="291"/>
      <c r="L21" s="221"/>
      <c r="M21" s="290" t="s">
        <v>366</v>
      </c>
      <c r="N21" s="291"/>
      <c r="O21" s="180"/>
      <c r="P21" s="189"/>
      <c r="Q21" s="181"/>
      <c r="R21" s="180"/>
      <c r="Y21" s="66"/>
      <c r="Z21" s="72"/>
      <c r="AA21" s="2"/>
    </row>
    <row r="22" spans="1:27" ht="12.75">
      <c r="A22" s="169" t="s">
        <v>341</v>
      </c>
      <c r="B22" s="184" t="s">
        <v>342</v>
      </c>
      <c r="C22" s="30" t="s">
        <v>343</v>
      </c>
      <c r="D22" s="171" t="s">
        <v>344</v>
      </c>
      <c r="E22" s="23" t="str">
        <f>IF(C8="SIERRA","","Out O9:")</f>
        <v>Out O9:</v>
      </c>
      <c r="F22" s="52"/>
      <c r="G22" s="5" t="str">
        <f>IF(C8="SIERRA","","Night:")</f>
        <v>Night:</v>
      </c>
      <c r="H22" s="53">
        <f>IF(F21="","",IF(AND(F21&lt;=$H$5,F22&gt;=$H$8),(($H$5-F21)+(F22-$H$8)),IF(AND(F21&lt;$H$5,F22&lt;=$H$5),F22-F21,IF(AND(F21&lt;$H$5,F22&gt;$H$5),$H$5-F21,IF(AND(F21&lt;=$H$8,F22&gt;=$H$8),F22-$H$8,IF(AND(F21&gt;=$H$8,F22&gt;$H$8),F22-F21,O22))))))</f>
      </c>
      <c r="I22" s="196"/>
      <c r="J22" s="212" t="s">
        <v>357</v>
      </c>
      <c r="K22" s="198">
        <f>(IF(AND($G$10&lt;=H$5,$G$11&lt;=H$8),($G$11-H$5),K23))</f>
        <v>0</v>
      </c>
      <c r="L22" s="221"/>
      <c r="M22" s="212" t="s">
        <v>367</v>
      </c>
      <c r="N22" s="198">
        <f>(IF(AND(C23&lt;=$H$5,D23&lt;=$H$8),(D23-$H$5),N23))</f>
        <v>0</v>
      </c>
      <c r="Q22" s="181"/>
      <c r="R22" s="180"/>
      <c r="Y22" s="66"/>
      <c r="Z22" s="2"/>
      <c r="AA22" s="72"/>
    </row>
    <row r="23" spans="1:27" ht="13.5" thickBot="1">
      <c r="A23" s="172"/>
      <c r="B23" s="173"/>
      <c r="C23" s="173"/>
      <c r="D23" s="174"/>
      <c r="E23" s="29" t="str">
        <f>IF(C8="SIERRA","","Flight Time:")</f>
        <v>Flight Time:</v>
      </c>
      <c r="F23" s="70">
        <f>IF(SUM(F22-F21)=0,"",SUM(F22-F21))</f>
      </c>
      <c r="G23" s="32"/>
      <c r="H23" s="33"/>
      <c r="I23" s="32"/>
      <c r="J23" s="213" t="s">
        <v>358</v>
      </c>
      <c r="K23" s="198">
        <f>IF(AND(H$5&lt;=$G$10,$G$11&lt;=H$8),IF($G$11-$G$10&lt;0,($G$11+24-$G$10),($G$11-$G$10)))</f>
        <v>0</v>
      </c>
      <c r="L23" s="221"/>
      <c r="M23" s="213" t="s">
        <v>368</v>
      </c>
      <c r="N23" s="198">
        <f>IF(AND($H$5&lt;=C23,D23&lt;=$H$8),IF(D23-C23&lt;0,(D23+24-C23),(D23-C23)))</f>
        <v>0</v>
      </c>
      <c r="P23" s="202"/>
      <c r="Q23" s="181"/>
      <c r="R23" s="180"/>
      <c r="Y23"/>
      <c r="Z23" s="72"/>
      <c r="AA23" s="72"/>
    </row>
    <row r="24" spans="1:27" s="12" customFormat="1" ht="13.5" thickBot="1">
      <c r="A24" s="175"/>
      <c r="B24" s="176"/>
      <c r="C24" s="176"/>
      <c r="D24" s="177"/>
      <c r="E24" s="170"/>
      <c r="F24" s="42" t="s">
        <v>34</v>
      </c>
      <c r="G24" s="54">
        <f>IF(F21="",F20,SUM(H18:H23))</f>
      </c>
      <c r="H24" s="31"/>
      <c r="I24" s="105"/>
      <c r="J24" s="214" t="s">
        <v>354</v>
      </c>
      <c r="K24" s="198" t="b">
        <f>IF(AND($H$5&lt;$G$10,$H$8&lt;$G$11),IF($H$8-$G$10&lt;0,0,IF(AND($H$5&lt;$G$10,$H$8&lt;$G$11),H8-G10,IF(AND($G$10&lt;$H$5,$H$8&lt;$G$11),$H$8-$H$5,IF(AND($G$10&lt;$H$8,$G$11&lt;$H$5),$H$8-$G$10,IF(AND($H$8&lt;$G$10,$G$11&lt;$H$5),0))))))</f>
        <v>0</v>
      </c>
      <c r="L24" s="221"/>
      <c r="M24" s="214" t="s">
        <v>369</v>
      </c>
      <c r="N24" s="198">
        <f>IF(AND($H$5&lt;=C23,$H$8&lt;=D23),$H$8-$C23,IF(AND(C23&lt;=$H$5,$H$8&lt;=D23),$H$8-$H$5,IF(AND(C23&lt;=$H$8,D23&lt;=$H$5),$H$8-C23,IF(AND($H$8&lt;=C23,D23&lt;=$H$5),0))))</f>
        <v>0</v>
      </c>
      <c r="O24" s="11"/>
      <c r="P24" s="202"/>
      <c r="Q24" s="183"/>
      <c r="R24" s="182"/>
      <c r="Y24" s="66"/>
      <c r="Z24" s="2"/>
      <c r="AA24" s="2"/>
    </row>
    <row r="25" spans="1:27" ht="12.75" customHeight="1">
      <c r="A25" s="319" t="s">
        <v>10</v>
      </c>
      <c r="B25" s="299"/>
      <c r="C25" s="300"/>
      <c r="D25" s="300"/>
      <c r="E25" s="300"/>
      <c r="F25" s="300"/>
      <c r="G25" s="289"/>
      <c r="H25" s="287"/>
      <c r="I25" s="60"/>
      <c r="J25" s="212" t="s">
        <v>353</v>
      </c>
      <c r="K25" s="220">
        <f>IF(AND($G$10&lt;=$H$8,$G11&lt;=$H$5),(H$8-$G$10),IF(AND($H$8&lt;=$G$10,$G$11&lt;=$H$5),0,IF(AND($H$8&lt;=$G$10,$H$5&lt;=$G$11),$G$11-$H$5,IF(AND($G$10&lt;=$H$8,$H$5&lt;=$G$11),($H$8-$G$10)+($G$11-$H$5)))))</f>
        <v>0</v>
      </c>
      <c r="L25" s="221"/>
      <c r="M25" s="212" t="s">
        <v>370</v>
      </c>
      <c r="N25" s="198">
        <f>IF(AND(C23&lt;=$H$8,D23&lt;=$H$5),(H$8-C23),IF(AND($H$8&lt;=C23,D23&lt;=$H$5),0,IF(AND($H$8&lt;=C23,$H$5&lt;=D23),D23-$H$5,IF(AND(C23&lt;=$H$8,$H$5&lt;=D23),($H$8-C23)+(D23-$H$5)))))</f>
        <v>0</v>
      </c>
      <c r="P25" s="202"/>
      <c r="Q25" s="182"/>
      <c r="R25" s="180"/>
      <c r="Y25" s="66"/>
      <c r="Z25" s="2"/>
      <c r="AA25" s="2"/>
    </row>
    <row r="26" spans="1:27" ht="12.75" customHeight="1">
      <c r="A26" s="320"/>
      <c r="B26" s="288"/>
      <c r="C26" s="286"/>
      <c r="D26" s="286"/>
      <c r="E26" s="286"/>
      <c r="F26" s="286"/>
      <c r="G26" s="285"/>
      <c r="H26" s="283"/>
      <c r="I26" s="60"/>
      <c r="J26" s="212" t="s">
        <v>359</v>
      </c>
      <c r="K26" s="198">
        <f>IF($G$11&lt;$G$10,($G$11+24-$G$10),$G$11-$G$10)</f>
        <v>0</v>
      </c>
      <c r="L26" s="221"/>
      <c r="M26" s="212" t="s">
        <v>359</v>
      </c>
      <c r="N26" s="198">
        <f>IF(D23&lt;C23,(D23+24-C23),D23-C23)</f>
        <v>0</v>
      </c>
      <c r="P26" s="202"/>
      <c r="Q26" s="179"/>
      <c r="R26" s="180"/>
      <c r="Y26"/>
      <c r="Z26" s="2"/>
      <c r="AA26" s="2"/>
    </row>
    <row r="27" spans="1:27" ht="12.75">
      <c r="A27" s="55"/>
      <c r="B27" s="284"/>
      <c r="C27" s="301"/>
      <c r="D27" s="301"/>
      <c r="E27" s="301"/>
      <c r="F27" s="301"/>
      <c r="G27" s="301"/>
      <c r="H27" s="302"/>
      <c r="I27" s="60"/>
      <c r="J27" s="215" t="s">
        <v>360</v>
      </c>
      <c r="K27" s="198">
        <v>0</v>
      </c>
      <c r="L27" s="221"/>
      <c r="M27" s="215" t="s">
        <v>360</v>
      </c>
      <c r="N27" s="198">
        <v>0</v>
      </c>
      <c r="O27" s="11" t="s">
        <v>375</v>
      </c>
      <c r="P27" s="203">
        <f>IF(C23="",0,IF($H$5="s",N26,IF(H$5="W",N27,IF(D23&lt;C23,N25,IF(AND(C23&lt;=$H$5,D23&lt;=$H$8),N22,IF(AND($H$5&lt;=C23,D23&lt;=$H$8),N23,N24))))))</f>
        <v>0</v>
      </c>
      <c r="Q27" s="179"/>
      <c r="R27" s="180"/>
      <c r="Y27" s="40"/>
      <c r="Z27" s="2"/>
      <c r="AA27" s="2"/>
    </row>
    <row r="28" spans="1:27" ht="12.75" customHeight="1">
      <c r="A28" s="56"/>
      <c r="B28" s="295"/>
      <c r="C28" s="298"/>
      <c r="D28" s="298"/>
      <c r="E28" s="298"/>
      <c r="F28" s="298"/>
      <c r="G28" s="298"/>
      <c r="H28" s="305"/>
      <c r="I28" s="190"/>
      <c r="J28" s="216" t="s">
        <v>362</v>
      </c>
      <c r="K28" s="217">
        <f>IF($G$11-$G$10&lt;=0,($G$11+24-$G$10),$G$11-$G$10)</f>
        <v>24</v>
      </c>
      <c r="L28" s="221"/>
      <c r="M28" s="216" t="s">
        <v>373</v>
      </c>
      <c r="N28" s="217">
        <f>IF(D23-C23&lt;=0,(D23+24-C23),D23-C23)</f>
        <v>24</v>
      </c>
      <c r="O28" s="3" t="s">
        <v>374</v>
      </c>
      <c r="P28" s="202">
        <f>N28-P27</f>
        <v>24</v>
      </c>
      <c r="Q28" s="183"/>
      <c r="R28" s="180"/>
      <c r="Y28"/>
      <c r="Z28" s="2"/>
      <c r="AA28" s="2"/>
    </row>
    <row r="29" spans="1:27" ht="12.75" customHeight="1">
      <c r="A29" s="56"/>
      <c r="B29" s="295"/>
      <c r="C29" s="298"/>
      <c r="D29" s="298"/>
      <c r="E29" s="298"/>
      <c r="F29" s="298"/>
      <c r="G29" s="298"/>
      <c r="H29" s="305"/>
      <c r="I29" s="190"/>
      <c r="J29" s="223"/>
      <c r="K29" s="224"/>
      <c r="L29" s="221"/>
      <c r="M29" s="225"/>
      <c r="N29" s="225"/>
      <c r="O29" s="182"/>
      <c r="P29" s="204"/>
      <c r="Q29" s="182"/>
      <c r="R29" s="180"/>
      <c r="Y29"/>
      <c r="Z29" s="2"/>
      <c r="AA29" s="2"/>
    </row>
    <row r="30" spans="1:18" ht="12.75" customHeight="1">
      <c r="A30" s="56"/>
      <c r="B30" s="295"/>
      <c r="C30" s="298"/>
      <c r="D30" s="298"/>
      <c r="E30" s="298"/>
      <c r="F30" s="298"/>
      <c r="G30" s="298"/>
      <c r="H30" s="305"/>
      <c r="I30" s="190"/>
      <c r="J30" s="223"/>
      <c r="K30" s="200"/>
      <c r="L30" s="221"/>
      <c r="M30" s="290" t="s">
        <v>365</v>
      </c>
      <c r="N30" s="291"/>
      <c r="O30" s="182"/>
      <c r="P30" s="204"/>
      <c r="Q30" s="179"/>
      <c r="R30" s="180"/>
    </row>
    <row r="31" spans="1:18" ht="12.75" customHeight="1">
      <c r="A31" s="56"/>
      <c r="B31" s="295"/>
      <c r="C31" s="298"/>
      <c r="D31" s="298"/>
      <c r="E31" s="298"/>
      <c r="F31" s="298"/>
      <c r="G31" s="298"/>
      <c r="H31" s="305"/>
      <c r="I31" s="190"/>
      <c r="J31" s="226"/>
      <c r="K31" s="200"/>
      <c r="L31" s="221"/>
      <c r="M31" s="212" t="s">
        <v>367</v>
      </c>
      <c r="N31" s="198">
        <f>(IF(AND(C24&lt;=$H$5,D24&lt;=$H$8),(D24-$H$5),N24))</f>
        <v>0</v>
      </c>
      <c r="O31" s="182"/>
      <c r="P31" s="204"/>
      <c r="Q31" s="179"/>
      <c r="R31" s="180"/>
    </row>
    <row r="32" spans="1:18" ht="12.75" customHeight="1">
      <c r="A32" s="56"/>
      <c r="B32" s="295"/>
      <c r="C32" s="298"/>
      <c r="D32" s="298"/>
      <c r="E32" s="298"/>
      <c r="F32" s="298"/>
      <c r="G32" s="298"/>
      <c r="H32" s="305"/>
      <c r="I32" s="190"/>
      <c r="J32" s="227"/>
      <c r="K32" s="200"/>
      <c r="L32" s="221"/>
      <c r="M32" s="213" t="s">
        <v>368</v>
      </c>
      <c r="N32" s="198">
        <f>IF(AND($H$5&lt;=C24,D24&lt;=$H$8),IF(D24-C24&lt;0,(D24+24-C24),(D24-C24)))</f>
        <v>0</v>
      </c>
      <c r="P32" s="205"/>
      <c r="Q32" s="3"/>
      <c r="R32" s="180"/>
    </row>
    <row r="33" spans="1:18" ht="12.75" customHeight="1">
      <c r="A33" s="56"/>
      <c r="B33" s="295"/>
      <c r="C33" s="298"/>
      <c r="D33" s="298"/>
      <c r="E33" s="298"/>
      <c r="F33" s="298"/>
      <c r="G33" s="298"/>
      <c r="H33" s="305"/>
      <c r="I33" s="190"/>
      <c r="J33" s="223"/>
      <c r="K33" s="200"/>
      <c r="L33" s="221"/>
      <c r="M33" s="214" t="s">
        <v>369</v>
      </c>
      <c r="N33" s="198">
        <f>IF(AND($H$5&lt;=C24,$H$8&lt;=D24),$H$8-C24,IF(AND(C24&lt;=$H$5,$H$8&lt;=D24),$H$8-$H$5,IF(AND(C24&lt;=$H$8,D24&lt;=$H$5),$H$8-C24,IF(AND($H$8&lt;=C24,D24&lt;$H$5),0))))</f>
        <v>0</v>
      </c>
      <c r="P33" s="205"/>
      <c r="Q33" s="3"/>
      <c r="R33" s="180"/>
    </row>
    <row r="34" spans="1:18" ht="12.75" customHeight="1">
      <c r="A34" s="56"/>
      <c r="B34" s="295"/>
      <c r="C34" s="298"/>
      <c r="D34" s="298"/>
      <c r="E34" s="298"/>
      <c r="F34" s="298"/>
      <c r="G34" s="298"/>
      <c r="H34" s="305"/>
      <c r="I34" s="190"/>
      <c r="J34" s="223"/>
      <c r="K34" s="228"/>
      <c r="L34" s="221"/>
      <c r="M34" s="212" t="s">
        <v>370</v>
      </c>
      <c r="N34" s="198">
        <f>IF(AND(C24&lt;=$H$8,D24&lt;=$H$5),(H$8-C24),IF(AND($H$8&lt;=C24,D24&lt;=$H$5),0,IF(AND($H$8&lt;=C24,$H$5&lt;=D24),D24-$H$5,IF(AND(C24&lt;=$H$8,$H$5&lt;=D24),($H$8-C24)+(D24-$H$5)))))</f>
        <v>0</v>
      </c>
      <c r="P34" s="205"/>
      <c r="Q34" s="3"/>
      <c r="R34" s="180"/>
    </row>
    <row r="35" spans="1:18" ht="12.75" customHeight="1">
      <c r="A35" s="56"/>
      <c r="B35" s="295"/>
      <c r="C35" s="298"/>
      <c r="D35" s="298"/>
      <c r="E35" s="298"/>
      <c r="F35" s="298"/>
      <c r="G35" s="298"/>
      <c r="H35" s="305"/>
      <c r="I35" s="190"/>
      <c r="J35" s="223"/>
      <c r="K35" s="200"/>
      <c r="L35" s="221"/>
      <c r="M35" s="212" t="s">
        <v>359</v>
      </c>
      <c r="N35" s="198">
        <f>IF(D24&lt;C24,(D24+24-C24),D24-C24)</f>
        <v>0</v>
      </c>
      <c r="P35" s="205"/>
      <c r="Q35" s="3"/>
      <c r="R35" s="180"/>
    </row>
    <row r="36" spans="1:17" ht="12.75" customHeight="1">
      <c r="A36" s="56"/>
      <c r="B36" s="295"/>
      <c r="C36" s="298"/>
      <c r="D36" s="298"/>
      <c r="E36" s="298"/>
      <c r="F36" s="298"/>
      <c r="G36" s="298"/>
      <c r="H36" s="297"/>
      <c r="I36" s="60"/>
      <c r="J36" s="229"/>
      <c r="K36" s="200"/>
      <c r="M36" s="215" t="s">
        <v>360</v>
      </c>
      <c r="N36" s="198">
        <v>0</v>
      </c>
      <c r="O36" s="11" t="s">
        <v>375</v>
      </c>
      <c r="P36" s="203">
        <f>IF(C24="",0,IF($H$5="s",N35,IF(H$5="W",N36,IF(D24&lt;=C24,N34,IF(AND(C24&lt;=$H$5,D24&lt;$H$8),N31,IF(AND($H$5&lt;=C24,D24&lt;=$H$8),N32,N33))))))</f>
        <v>0</v>
      </c>
      <c r="Q36" s="3"/>
    </row>
    <row r="37" spans="1:17" ht="12.75" customHeight="1">
      <c r="A37" s="56"/>
      <c r="B37" s="295"/>
      <c r="C37" s="298"/>
      <c r="D37" s="298"/>
      <c r="E37" s="298"/>
      <c r="F37" s="298"/>
      <c r="G37" s="298"/>
      <c r="H37" s="297"/>
      <c r="I37" s="60"/>
      <c r="J37" s="223"/>
      <c r="K37" s="200"/>
      <c r="M37" s="216" t="s">
        <v>373</v>
      </c>
      <c r="N37" s="217">
        <f>IF(D24-C24&lt;=0,(D24+24-C24),D24-C24)</f>
        <v>24</v>
      </c>
      <c r="O37" s="3" t="s">
        <v>374</v>
      </c>
      <c r="P37" s="202">
        <f>N37-P36</f>
        <v>24</v>
      </c>
      <c r="Q37" s="3"/>
    </row>
    <row r="38" spans="1:15" ht="12.75" customHeight="1">
      <c r="A38" s="56"/>
      <c r="B38" s="295"/>
      <c r="C38" s="298"/>
      <c r="D38" s="298"/>
      <c r="E38" s="298"/>
      <c r="F38" s="298"/>
      <c r="G38" s="298"/>
      <c r="H38" s="297"/>
      <c r="I38" s="60"/>
      <c r="J38" s="223"/>
      <c r="K38" s="200"/>
      <c r="O38" s="19"/>
    </row>
    <row r="39" spans="1:15" ht="12.75" customHeight="1">
      <c r="A39" s="56"/>
      <c r="B39" s="295"/>
      <c r="C39" s="298"/>
      <c r="D39" s="298"/>
      <c r="E39" s="298"/>
      <c r="F39" s="298"/>
      <c r="G39" s="298"/>
      <c r="H39" s="297"/>
      <c r="I39" s="60"/>
      <c r="J39" s="230"/>
      <c r="K39" s="200"/>
      <c r="O39" s="19"/>
    </row>
    <row r="40" spans="1:15" ht="12.75" customHeight="1">
      <c r="A40" s="56"/>
      <c r="B40" s="295"/>
      <c r="C40" s="298"/>
      <c r="D40" s="298"/>
      <c r="E40" s="298"/>
      <c r="F40" s="298"/>
      <c r="G40" s="298"/>
      <c r="H40" s="297"/>
      <c r="I40" s="60"/>
      <c r="J40" s="231"/>
      <c r="K40" s="200"/>
      <c r="O40" s="19"/>
    </row>
    <row r="41" spans="1:15" ht="12.75" customHeight="1">
      <c r="A41" s="56"/>
      <c r="B41" s="295"/>
      <c r="C41" s="296"/>
      <c r="D41" s="296"/>
      <c r="E41" s="296"/>
      <c r="F41" s="296"/>
      <c r="G41" s="296"/>
      <c r="H41" s="297"/>
      <c r="I41" s="60"/>
      <c r="M41" s="211" t="s">
        <v>71</v>
      </c>
      <c r="O41" s="19"/>
    </row>
    <row r="42" spans="1:15" ht="12.75" customHeight="1">
      <c r="A42" s="56"/>
      <c r="B42" s="295"/>
      <c r="C42" s="296"/>
      <c r="D42" s="296"/>
      <c r="E42" s="296"/>
      <c r="F42" s="296"/>
      <c r="G42" s="296"/>
      <c r="H42" s="297"/>
      <c r="I42" s="60"/>
      <c r="M42" s="211" t="s">
        <v>377</v>
      </c>
      <c r="O42" s="19"/>
    </row>
    <row r="43" spans="1:15" ht="12.75" customHeight="1">
      <c r="A43" s="56"/>
      <c r="B43" s="295"/>
      <c r="C43" s="296"/>
      <c r="D43" s="296"/>
      <c r="E43" s="296"/>
      <c r="F43" s="296"/>
      <c r="G43" s="296"/>
      <c r="H43" s="297"/>
      <c r="I43" s="60"/>
      <c r="M43" s="211" t="s">
        <v>378</v>
      </c>
      <c r="O43" s="19"/>
    </row>
    <row r="44" spans="1:15" ht="12.75" customHeight="1">
      <c r="A44" s="56"/>
      <c r="B44" s="295"/>
      <c r="C44" s="296"/>
      <c r="D44" s="296"/>
      <c r="E44" s="296"/>
      <c r="F44" s="296"/>
      <c r="G44" s="296"/>
      <c r="H44" s="297"/>
      <c r="I44" s="60"/>
      <c r="M44" s="211" t="s">
        <v>379</v>
      </c>
      <c r="O44" s="19"/>
    </row>
    <row r="45" spans="1:15" ht="12.75" customHeight="1">
      <c r="A45" s="56"/>
      <c r="B45" s="295"/>
      <c r="C45" s="296"/>
      <c r="D45" s="296"/>
      <c r="E45" s="296"/>
      <c r="F45" s="296"/>
      <c r="G45" s="296"/>
      <c r="H45" s="297"/>
      <c r="I45" s="60"/>
      <c r="M45" s="211" t="s">
        <v>376</v>
      </c>
      <c r="O45" s="19"/>
    </row>
    <row r="46" spans="1:15" ht="12.75" customHeight="1">
      <c r="A46" s="56"/>
      <c r="B46" s="295"/>
      <c r="C46" s="296"/>
      <c r="D46" s="296"/>
      <c r="E46" s="296"/>
      <c r="F46" s="296"/>
      <c r="G46" s="296"/>
      <c r="H46" s="297"/>
      <c r="I46" s="60"/>
      <c r="M46" s="211" t="s">
        <v>380</v>
      </c>
      <c r="O46" s="19"/>
    </row>
    <row r="47" spans="1:15" ht="12.75" customHeight="1">
      <c r="A47" s="56"/>
      <c r="B47" s="295"/>
      <c r="C47" s="296"/>
      <c r="D47" s="296"/>
      <c r="E47" s="296"/>
      <c r="F47" s="296"/>
      <c r="G47" s="296"/>
      <c r="H47" s="297"/>
      <c r="I47" s="60"/>
      <c r="M47" s="211" t="s">
        <v>381</v>
      </c>
      <c r="O47" s="19"/>
    </row>
    <row r="48" spans="1:15" ht="12.75" customHeight="1">
      <c r="A48" s="56"/>
      <c r="B48" s="295"/>
      <c r="C48" s="296"/>
      <c r="D48" s="296"/>
      <c r="E48" s="296"/>
      <c r="F48" s="296"/>
      <c r="G48" s="296"/>
      <c r="H48" s="297"/>
      <c r="I48" s="60"/>
      <c r="M48" s="211" t="s">
        <v>289</v>
      </c>
      <c r="O48" s="19"/>
    </row>
    <row r="49" spans="1:15" ht="12.75" customHeight="1">
      <c r="A49" s="56"/>
      <c r="B49" s="295"/>
      <c r="C49" s="296"/>
      <c r="D49" s="296"/>
      <c r="E49" s="296"/>
      <c r="F49" s="296"/>
      <c r="G49" s="296"/>
      <c r="H49" s="297"/>
      <c r="I49" s="60"/>
      <c r="M49" s="211" t="s">
        <v>382</v>
      </c>
      <c r="O49" s="19"/>
    </row>
    <row r="50" spans="1:15" ht="12.75" customHeight="1">
      <c r="A50" s="56"/>
      <c r="B50" s="295"/>
      <c r="C50" s="296"/>
      <c r="D50" s="296"/>
      <c r="E50" s="296"/>
      <c r="F50" s="296"/>
      <c r="G50" s="296"/>
      <c r="H50" s="297"/>
      <c r="I50" s="60"/>
      <c r="M50" s="211" t="s">
        <v>383</v>
      </c>
      <c r="O50" s="19"/>
    </row>
    <row r="51" spans="1:15" ht="12.75" customHeight="1">
      <c r="A51" s="56"/>
      <c r="B51" s="295"/>
      <c r="C51" s="296"/>
      <c r="D51" s="296"/>
      <c r="E51" s="296"/>
      <c r="F51" s="296"/>
      <c r="G51" s="296"/>
      <c r="H51" s="297"/>
      <c r="I51" s="60"/>
      <c r="O51" s="19"/>
    </row>
    <row r="52" spans="1:15" ht="12.75" customHeight="1">
      <c r="A52" s="56"/>
      <c r="B52" s="295"/>
      <c r="C52" s="296"/>
      <c r="D52" s="296"/>
      <c r="E52" s="296"/>
      <c r="F52" s="296"/>
      <c r="G52" s="296"/>
      <c r="H52" s="297"/>
      <c r="I52" s="60"/>
      <c r="O52" s="19"/>
    </row>
    <row r="53" spans="1:15" ht="12.75" customHeight="1">
      <c r="A53" s="56"/>
      <c r="B53" s="295"/>
      <c r="C53" s="296"/>
      <c r="D53" s="296"/>
      <c r="E53" s="296"/>
      <c r="F53" s="296"/>
      <c r="G53" s="296"/>
      <c r="H53" s="297"/>
      <c r="I53" s="60"/>
      <c r="O53" s="19"/>
    </row>
    <row r="54" spans="1:15" ht="12.75">
      <c r="A54" s="56"/>
      <c r="B54" s="295"/>
      <c r="C54" s="296"/>
      <c r="D54" s="296"/>
      <c r="E54" s="296"/>
      <c r="F54" s="296"/>
      <c r="G54" s="296"/>
      <c r="H54" s="297"/>
      <c r="I54" s="60"/>
      <c r="O54" s="19"/>
    </row>
    <row r="55" spans="1:9" ht="12.75">
      <c r="A55" s="56"/>
      <c r="B55" s="295"/>
      <c r="C55" s="296"/>
      <c r="D55" s="296"/>
      <c r="E55" s="296"/>
      <c r="F55" s="296"/>
      <c r="G55" s="296"/>
      <c r="H55" s="297"/>
      <c r="I55" s="60"/>
    </row>
    <row r="56" spans="1:9" ht="12.75">
      <c r="A56" s="56"/>
      <c r="B56" s="295"/>
      <c r="C56" s="296"/>
      <c r="D56" s="296"/>
      <c r="E56" s="296"/>
      <c r="F56" s="296"/>
      <c r="G56" s="296"/>
      <c r="H56" s="297"/>
      <c r="I56" s="60"/>
    </row>
    <row r="57" spans="1:9" ht="13.5" thickBot="1">
      <c r="A57" s="57"/>
      <c r="B57" s="292"/>
      <c r="C57" s="293"/>
      <c r="D57" s="293"/>
      <c r="E57" s="293"/>
      <c r="F57" s="293"/>
      <c r="G57" s="293"/>
      <c r="H57" s="294"/>
      <c r="I57" s="60"/>
    </row>
    <row r="58" spans="1:9" ht="12.75">
      <c r="A58" s="65" t="s">
        <v>385</v>
      </c>
      <c r="B58" s="206"/>
      <c r="C58" s="206"/>
      <c r="D58" s="206"/>
      <c r="E58" s="206"/>
      <c r="F58" s="206"/>
      <c r="G58" s="206"/>
      <c r="H58" s="207"/>
      <c r="I58" s="39"/>
    </row>
    <row r="59" spans="1:9" ht="12.75">
      <c r="A59" s="208"/>
      <c r="B59" s="206"/>
      <c r="C59" s="206"/>
      <c r="D59" s="206"/>
      <c r="E59" s="206"/>
      <c r="F59" s="206"/>
      <c r="G59" s="206"/>
      <c r="H59" s="207"/>
      <c r="I59" s="39"/>
    </row>
    <row r="60" spans="1:14" ht="12.75">
      <c r="A60" s="23" t="s">
        <v>5</v>
      </c>
      <c r="B60" s="61">
        <f>IF(C9="","",VLOOKUP(C9,' Data (hidden)'!A3:G53,2,FALSE))</f>
        <v>0</v>
      </c>
      <c r="C60" s="97" t="str">
        <f>IF(C9="","",VLOOKUP(C9,' Data (hidden)'!A3:I53,3,FALSE))</f>
        <v>TEST</v>
      </c>
      <c r="D60" s="61">
        <f>IF(C9="","",VLOOKUP(C9,' Data (hidden)'!A3:N53,4,FALSE))</f>
        <v>0</v>
      </c>
      <c r="E60" s="23" t="s">
        <v>309</v>
      </c>
      <c r="F60" s="62">
        <f>IF(C9="","",VLOOKUP(C11,' Data (hidden)'!A3:L53,2,FALSE))</f>
        <v>0</v>
      </c>
      <c r="G60" s="97" t="str">
        <f>IF(C9="","",VLOOKUP(C11,' Data (hidden)'!A3:M53,3,FALSE))</f>
        <v>L. Jensen</v>
      </c>
      <c r="H60" s="61">
        <f>IF(C9="","",VLOOKUP(C11,' Data (hidden)'!A3:N53,4,FALSE))</f>
        <v>0</v>
      </c>
      <c r="I60" s="197"/>
      <c r="J60" s="232"/>
      <c r="K60" s="200"/>
      <c r="L60" s="200"/>
      <c r="M60" s="232"/>
      <c r="N60" s="232"/>
    </row>
    <row r="61" spans="1:14" ht="12.75">
      <c r="A61" s="5"/>
      <c r="B61" s="328" t="s">
        <v>50</v>
      </c>
      <c r="C61" s="328"/>
      <c r="D61" s="329"/>
      <c r="F61" s="328" t="s">
        <v>50</v>
      </c>
      <c r="G61" s="328"/>
      <c r="H61" s="328"/>
      <c r="I61" s="13"/>
      <c r="J61" s="195"/>
      <c r="K61" s="200"/>
      <c r="L61" s="200"/>
      <c r="M61" s="195"/>
      <c r="N61" s="195"/>
    </row>
  </sheetData>
  <sheetProtection password="CD40" sheet="1" objects="1" scenarios="1"/>
  <mergeCells count="67">
    <mergeCell ref="B32:H32"/>
    <mergeCell ref="B36:H36"/>
    <mergeCell ref="A15:D15"/>
    <mergeCell ref="A17:B17"/>
    <mergeCell ref="A20:B20"/>
    <mergeCell ref="B29:H29"/>
    <mergeCell ref="E17:H17"/>
    <mergeCell ref="G14:H15"/>
    <mergeCell ref="E14:F15"/>
    <mergeCell ref="A11:B11"/>
    <mergeCell ref="A12:B12"/>
    <mergeCell ref="B61:D61"/>
    <mergeCell ref="C11:D11"/>
    <mergeCell ref="B33:H33"/>
    <mergeCell ref="B41:H41"/>
    <mergeCell ref="B42:H42"/>
    <mergeCell ref="B34:H34"/>
    <mergeCell ref="B35:H35"/>
    <mergeCell ref="F61:H61"/>
    <mergeCell ref="A6:B7"/>
    <mergeCell ref="C6:D7"/>
    <mergeCell ref="A1:G2"/>
    <mergeCell ref="B30:H30"/>
    <mergeCell ref="A25:A26"/>
    <mergeCell ref="A21:B21"/>
    <mergeCell ref="A3:H3"/>
    <mergeCell ref="A8:B8"/>
    <mergeCell ref="C9:D9"/>
    <mergeCell ref="C10:D10"/>
    <mergeCell ref="C8:D8"/>
    <mergeCell ref="B28:H28"/>
    <mergeCell ref="B31:H31"/>
    <mergeCell ref="A13:B13"/>
    <mergeCell ref="A14:B14"/>
    <mergeCell ref="C12:D12"/>
    <mergeCell ref="C13:D13"/>
    <mergeCell ref="C14:D14"/>
    <mergeCell ref="A9:B9"/>
    <mergeCell ref="A10:B10"/>
    <mergeCell ref="B37:H37"/>
    <mergeCell ref="B55:H55"/>
    <mergeCell ref="B25:H26"/>
    <mergeCell ref="B27:H27"/>
    <mergeCell ref="B45:H45"/>
    <mergeCell ref="B46:H46"/>
    <mergeCell ref="B38:H38"/>
    <mergeCell ref="B43:H43"/>
    <mergeCell ref="B44:H44"/>
    <mergeCell ref="B39:H39"/>
    <mergeCell ref="B40:H40"/>
    <mergeCell ref="B47:H47"/>
    <mergeCell ref="B48:H48"/>
    <mergeCell ref="B56:H56"/>
    <mergeCell ref="B57:H57"/>
    <mergeCell ref="B49:H49"/>
    <mergeCell ref="B50:H50"/>
    <mergeCell ref="B51:H51"/>
    <mergeCell ref="B52:H52"/>
    <mergeCell ref="B53:H53"/>
    <mergeCell ref="B54:H54"/>
    <mergeCell ref="M30:N30"/>
    <mergeCell ref="J12:K12"/>
    <mergeCell ref="J21:K21"/>
    <mergeCell ref="M3:N3"/>
    <mergeCell ref="M12:N12"/>
    <mergeCell ref="M21:N21"/>
    <mergeCell ref="J3:K3"/>
  </mergeCells>
  <dataValidations count="17">
    <dataValidation allowBlank="1" showErrorMessage="1" sqref="P30:P31 H22:I22 H19:I19 H9:I9 H6:I6 H12:I12"/>
    <dataValidation allowBlank="1" showInputMessage="1" showErrorMessage="1" prompt="Waypoint/POS passed.&#10;Observation: for excample: OBS NO.1 OIL HELCOM AREA / 45    &#10;OR:&#10;OBS NO.1. SAT CONF.  POS:" sqref="C36:G40 B28 B30:B57 B29:I29"/>
    <dataValidation allowBlank="1" showInputMessage="1" showErrorMessage="1" prompt="Waypoint/POS passed.&#10;Observation: for example: OBS NO.1 OIL HELCOM AREA / 45    &#10;OR:&#10;OBS NO.1. SAT CONF.  POS:" sqref="B27:G27"/>
    <dataValidation allowBlank="1" showInputMessage="1" showErrorMessage="1" prompt="Format:DDMMMYYYY" sqref="B4"/>
    <dataValidation allowBlank="1" showInputMessage="1" showErrorMessage="1" prompt="Format: TT:MM" sqref="G4:G5 G10 G7"/>
    <dataValidation allowBlank="1" showInputMessage="1" showErrorMessage="1" prompt="INSERT INITIALS" sqref="C9:D10"/>
    <dataValidation allowBlank="1" showInputMessage="1" showErrorMessage="1" prompt="Insert Sunset UTC, format TT:MM&#10;If N of Arctic Circle Summer (no sunrise and sunset) leave blank&#10;If N of Arctic Circle Winter (no sunrise and sunset) leave blank" sqref="H8:I8"/>
    <dataValidation allowBlank="1" showInputMessage="1" showErrorMessage="1" prompt="Insert Sunrise UTC, format TT:MM&#10;If N of Arctic Circle Summer (no sunrise and sunset) insert &quot;S&quot;&#10;If N of Arctic Circle Winter (no sunrise and sunset) insert &quot;W&quot;" sqref="H5:I5"/>
    <dataValidation allowBlank="1" showInputMessage="1" showErrorMessage="1" prompt="Format TT:MM" sqref="G8"/>
    <dataValidation allowBlank="1" showErrorMessage="1" prompt="Format TT:MM" sqref="D16:D17 D19:D20"/>
    <dataValidation allowBlank="1" showInputMessage="1" showErrorMessage="1" prompt="FORMAT TT:MM&#10;" sqref="A23:D24"/>
    <dataValidation type="list" allowBlank="1" showInputMessage="1" showErrorMessage="1" sqref="C8:D8">
      <formula1>"OSCAR,OSCAR MIKE 1,OSCAR MIKE 2,SIERRA,VICTOR,VICTOR MIKE,CEPCO,TOUR D' HORIZON"</formula1>
    </dataValidation>
    <dataValidation type="list" allowBlank="1" showInputMessage="1" showErrorMessage="1" sqref="B5">
      <formula1>"CL-604 / C-080,CL-604 / C-168,CL-604 / C-172"</formula1>
    </dataValidation>
    <dataValidation allowBlank="1" showInputMessage="1" showErrorMessage="1" prompt="INSERT INITIALS&#10;SO COM" sqref="C11:D11"/>
    <dataValidation allowBlank="1" showInputMessage="1" showErrorMessage="1" prompt="INSERT INITIALS&#10;SO SLAR" sqref="C12:D12"/>
    <dataValidation allowBlank="1" showInputMessage="1" showErrorMessage="1" prompt="INSERT INITIALS&#10;TECHNICIAN" sqref="C13:D13"/>
    <dataValidation allowBlank="1" showInputMessage="1" showErrorMessage="1" prompt="INSERT INITIALS&#10;Instructor og Pax&#10;Insert data manually in&#10;Crew List" sqref="C14:D14"/>
  </dataValidations>
  <printOptions/>
  <pageMargins left="0.4330708661417323" right="0.2755905511811024" top="0.2755905511811024" bottom="0" header="0.03937007874015748" footer="0"/>
  <pageSetup horizontalDpi="360" verticalDpi="360"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Ark4"/>
  <dimension ref="A1:I53"/>
  <sheetViews>
    <sheetView showGridLines="0" workbookViewId="0" topLeftCell="A1">
      <selection activeCell="B11" sqref="B11:H11"/>
    </sheetView>
  </sheetViews>
  <sheetFormatPr defaultColWidth="9.140625" defaultRowHeight="12.75"/>
  <cols>
    <col min="1" max="1" width="9.7109375" style="1" customWidth="1"/>
    <col min="2" max="2" width="14.28125" style="1" customWidth="1"/>
    <col min="3" max="3" width="15.57421875" style="1" customWidth="1"/>
    <col min="4" max="4" width="17.7109375" style="1" customWidth="1"/>
    <col min="5" max="5" width="10.57421875" style="1" customWidth="1"/>
    <col min="6" max="6" width="9.140625" style="1" customWidth="1"/>
    <col min="7" max="7" width="14.421875" style="1" customWidth="1"/>
    <col min="8" max="8" width="10.28125" style="1" customWidth="1"/>
    <col min="9" max="9" width="11.28125" style="1" customWidth="1"/>
    <col min="10" max="10" width="11.140625" style="1" customWidth="1"/>
    <col min="11" max="16384" width="9.140625" style="1" customWidth="1"/>
  </cols>
  <sheetData>
    <row r="1" spans="1:8" ht="12.75">
      <c r="A1" s="356" t="s">
        <v>48</v>
      </c>
      <c r="B1" s="356"/>
      <c r="C1" s="356"/>
      <c r="D1" s="357"/>
      <c r="E1" s="1" t="s">
        <v>49</v>
      </c>
      <c r="F1" s="47">
        <f>IF(GEN!D5="","",GEN!D5)</f>
      </c>
      <c r="G1" s="355">
        <f>IF(GEN!B4="","",GEN!B4)</f>
      </c>
      <c r="H1" s="355"/>
    </row>
    <row r="2" ht="12.75">
      <c r="H2" s="1" t="s">
        <v>303</v>
      </c>
    </row>
    <row r="3" ht="12.75">
      <c r="H3" s="1" t="s">
        <v>304</v>
      </c>
    </row>
    <row r="6" spans="1:8" ht="13.5" customHeight="1">
      <c r="A6" s="358" t="s">
        <v>10</v>
      </c>
      <c r="B6" s="360" t="s">
        <v>11</v>
      </c>
      <c r="C6" s="361"/>
      <c r="D6" s="361"/>
      <c r="E6" s="361"/>
      <c r="F6" s="361"/>
      <c r="G6" s="361"/>
      <c r="H6" s="350"/>
    </row>
    <row r="7" spans="1:8" ht="13.5" customHeight="1" thickBot="1">
      <c r="A7" s="359"/>
      <c r="B7" s="362"/>
      <c r="C7" s="363"/>
      <c r="D7" s="363"/>
      <c r="E7" s="363"/>
      <c r="F7" s="363"/>
      <c r="G7" s="363"/>
      <c r="H7" s="351"/>
    </row>
    <row r="8" spans="1:8" ht="12.75">
      <c r="A8" s="234"/>
      <c r="B8" s="352"/>
      <c r="C8" s="353"/>
      <c r="D8" s="353"/>
      <c r="E8" s="353"/>
      <c r="F8" s="353"/>
      <c r="G8" s="353"/>
      <c r="H8" s="354"/>
    </row>
    <row r="9" spans="1:8" ht="12.75">
      <c r="A9" s="235"/>
      <c r="B9" s="343"/>
      <c r="C9" s="344"/>
      <c r="D9" s="344"/>
      <c r="E9" s="344"/>
      <c r="F9" s="344"/>
      <c r="G9" s="344"/>
      <c r="H9" s="345"/>
    </row>
    <row r="10" spans="1:8" ht="12.75">
      <c r="A10" s="235"/>
      <c r="B10" s="343"/>
      <c r="C10" s="344"/>
      <c r="D10" s="344"/>
      <c r="E10" s="344"/>
      <c r="F10" s="344"/>
      <c r="G10" s="344"/>
      <c r="H10" s="345"/>
    </row>
    <row r="11" spans="1:8" ht="12.75">
      <c r="A11" s="235"/>
      <c r="B11" s="343"/>
      <c r="C11" s="344"/>
      <c r="D11" s="344"/>
      <c r="E11" s="344"/>
      <c r="F11" s="344"/>
      <c r="G11" s="344"/>
      <c r="H11" s="345"/>
    </row>
    <row r="12" spans="1:8" ht="12.75">
      <c r="A12" s="235"/>
      <c r="B12" s="343"/>
      <c r="C12" s="344"/>
      <c r="D12" s="344"/>
      <c r="E12" s="344"/>
      <c r="F12" s="344"/>
      <c r="G12" s="344"/>
      <c r="H12" s="345"/>
    </row>
    <row r="13" spans="1:8" ht="12.75">
      <c r="A13" s="235"/>
      <c r="B13" s="343"/>
      <c r="C13" s="344"/>
      <c r="D13" s="344"/>
      <c r="E13" s="344"/>
      <c r="F13" s="344"/>
      <c r="G13" s="344"/>
      <c r="H13" s="345"/>
    </row>
    <row r="14" spans="1:8" ht="12.75">
      <c r="A14" s="235"/>
      <c r="B14" s="343"/>
      <c r="C14" s="344"/>
      <c r="D14" s="344"/>
      <c r="E14" s="344"/>
      <c r="F14" s="344"/>
      <c r="G14" s="344"/>
      <c r="H14" s="345"/>
    </row>
    <row r="15" spans="1:8" ht="12.75">
      <c r="A15" s="235"/>
      <c r="B15" s="343"/>
      <c r="C15" s="344"/>
      <c r="D15" s="344"/>
      <c r="E15" s="344"/>
      <c r="F15" s="344"/>
      <c r="G15" s="344"/>
      <c r="H15" s="345"/>
    </row>
    <row r="16" spans="1:8" ht="12.75">
      <c r="A16" s="235"/>
      <c r="B16" s="343"/>
      <c r="C16" s="344"/>
      <c r="D16" s="344"/>
      <c r="E16" s="344"/>
      <c r="F16" s="344"/>
      <c r="G16" s="344"/>
      <c r="H16" s="345"/>
    </row>
    <row r="17" spans="1:8" ht="12.75">
      <c r="A17" s="235"/>
      <c r="B17" s="343"/>
      <c r="C17" s="344"/>
      <c r="D17" s="344"/>
      <c r="E17" s="344"/>
      <c r="F17" s="344"/>
      <c r="G17" s="344"/>
      <c r="H17" s="345"/>
    </row>
    <row r="18" spans="1:8" ht="12.75">
      <c r="A18" s="235"/>
      <c r="B18" s="343"/>
      <c r="C18" s="344"/>
      <c r="D18" s="344"/>
      <c r="E18" s="344"/>
      <c r="F18" s="344"/>
      <c r="G18" s="344"/>
      <c r="H18" s="345"/>
    </row>
    <row r="19" spans="1:8" ht="12.75">
      <c r="A19" s="235"/>
      <c r="B19" s="343"/>
      <c r="C19" s="344"/>
      <c r="D19" s="344"/>
      <c r="E19" s="344"/>
      <c r="F19" s="344"/>
      <c r="G19" s="344"/>
      <c r="H19" s="345"/>
    </row>
    <row r="20" spans="1:8" ht="12.75">
      <c r="A20" s="235"/>
      <c r="B20" s="343"/>
      <c r="C20" s="344"/>
      <c r="D20" s="344"/>
      <c r="E20" s="344"/>
      <c r="F20" s="344"/>
      <c r="G20" s="344"/>
      <c r="H20" s="345"/>
    </row>
    <row r="21" spans="1:8" ht="12.75">
      <c r="A21" s="235"/>
      <c r="B21" s="343"/>
      <c r="C21" s="344"/>
      <c r="D21" s="344"/>
      <c r="E21" s="344"/>
      <c r="F21" s="344"/>
      <c r="G21" s="344"/>
      <c r="H21" s="345"/>
    </row>
    <row r="22" spans="1:8" ht="12.75">
      <c r="A22" s="235"/>
      <c r="B22" s="343"/>
      <c r="C22" s="344"/>
      <c r="D22" s="344"/>
      <c r="E22" s="344"/>
      <c r="F22" s="344"/>
      <c r="G22" s="344"/>
      <c r="H22" s="345"/>
    </row>
    <row r="23" spans="1:8" ht="12.75">
      <c r="A23" s="235"/>
      <c r="B23" s="343"/>
      <c r="C23" s="344"/>
      <c r="D23" s="344"/>
      <c r="E23" s="344"/>
      <c r="F23" s="344"/>
      <c r="G23" s="344"/>
      <c r="H23" s="345"/>
    </row>
    <row r="24" spans="1:8" ht="12.75">
      <c r="A24" s="235"/>
      <c r="B24" s="343"/>
      <c r="C24" s="344"/>
      <c r="D24" s="344"/>
      <c r="E24" s="344"/>
      <c r="F24" s="344"/>
      <c r="G24" s="344"/>
      <c r="H24" s="345"/>
    </row>
    <row r="25" spans="1:8" ht="12.75">
      <c r="A25" s="235"/>
      <c r="B25" s="343"/>
      <c r="C25" s="344"/>
      <c r="D25" s="344"/>
      <c r="E25" s="344"/>
      <c r="F25" s="344"/>
      <c r="G25" s="344"/>
      <c r="H25" s="345"/>
    </row>
    <row r="26" spans="1:8" ht="12.75">
      <c r="A26" s="235"/>
      <c r="B26" s="343"/>
      <c r="C26" s="344"/>
      <c r="D26" s="344"/>
      <c r="E26" s="344"/>
      <c r="F26" s="344"/>
      <c r="G26" s="344"/>
      <c r="H26" s="345"/>
    </row>
    <row r="27" spans="1:8" ht="12.75">
      <c r="A27" s="235"/>
      <c r="B27" s="343"/>
      <c r="C27" s="344"/>
      <c r="D27" s="344"/>
      <c r="E27" s="344"/>
      <c r="F27" s="344"/>
      <c r="G27" s="344"/>
      <c r="H27" s="345"/>
    </row>
    <row r="28" spans="1:8" ht="12.75">
      <c r="A28" s="235"/>
      <c r="B28" s="343"/>
      <c r="C28" s="344"/>
      <c r="D28" s="344"/>
      <c r="E28" s="344"/>
      <c r="F28" s="344"/>
      <c r="G28" s="344"/>
      <c r="H28" s="345"/>
    </row>
    <row r="29" spans="1:8" ht="12.75">
      <c r="A29" s="235"/>
      <c r="B29" s="343"/>
      <c r="C29" s="344"/>
      <c r="D29" s="344"/>
      <c r="E29" s="344"/>
      <c r="F29" s="344"/>
      <c r="G29" s="344"/>
      <c r="H29" s="345"/>
    </row>
    <row r="30" spans="1:8" ht="12.75">
      <c r="A30" s="235"/>
      <c r="B30" s="343"/>
      <c r="C30" s="344"/>
      <c r="D30" s="344"/>
      <c r="E30" s="344"/>
      <c r="F30" s="344"/>
      <c r="G30" s="344"/>
      <c r="H30" s="345"/>
    </row>
    <row r="31" spans="1:8" ht="12.75">
      <c r="A31" s="235"/>
      <c r="B31" s="343"/>
      <c r="C31" s="344"/>
      <c r="D31" s="344"/>
      <c r="E31" s="344"/>
      <c r="F31" s="344"/>
      <c r="G31" s="344"/>
      <c r="H31" s="345"/>
    </row>
    <row r="32" spans="1:8" ht="12.75">
      <c r="A32" s="235"/>
      <c r="B32" s="343"/>
      <c r="C32" s="344"/>
      <c r="D32" s="344"/>
      <c r="E32" s="344"/>
      <c r="F32" s="344"/>
      <c r="G32" s="344"/>
      <c r="H32" s="345"/>
    </row>
    <row r="33" spans="1:8" ht="12.75">
      <c r="A33" s="235"/>
      <c r="B33" s="343"/>
      <c r="C33" s="344"/>
      <c r="D33" s="344"/>
      <c r="E33" s="344"/>
      <c r="F33" s="344"/>
      <c r="G33" s="344"/>
      <c r="H33" s="345"/>
    </row>
    <row r="34" spans="1:8" ht="12.75">
      <c r="A34" s="235"/>
      <c r="B34" s="343"/>
      <c r="C34" s="344"/>
      <c r="D34" s="344"/>
      <c r="E34" s="344"/>
      <c r="F34" s="344"/>
      <c r="G34" s="344"/>
      <c r="H34" s="345"/>
    </row>
    <row r="35" spans="1:8" ht="12.75">
      <c r="A35" s="235"/>
      <c r="B35" s="343"/>
      <c r="C35" s="344"/>
      <c r="D35" s="344"/>
      <c r="E35" s="344"/>
      <c r="F35" s="344"/>
      <c r="G35" s="344"/>
      <c r="H35" s="345"/>
    </row>
    <row r="36" spans="1:8" ht="12.75">
      <c r="A36" s="235"/>
      <c r="B36" s="343"/>
      <c r="C36" s="344"/>
      <c r="D36" s="344"/>
      <c r="E36" s="344"/>
      <c r="F36" s="344"/>
      <c r="G36" s="344"/>
      <c r="H36" s="345"/>
    </row>
    <row r="37" spans="1:8" ht="12.75">
      <c r="A37" s="235"/>
      <c r="B37" s="343"/>
      <c r="C37" s="344"/>
      <c r="D37" s="344"/>
      <c r="E37" s="344"/>
      <c r="F37" s="344"/>
      <c r="G37" s="344"/>
      <c r="H37" s="345"/>
    </row>
    <row r="38" spans="1:8" ht="12.75">
      <c r="A38" s="235"/>
      <c r="B38" s="343"/>
      <c r="C38" s="344"/>
      <c r="D38" s="344"/>
      <c r="E38" s="344"/>
      <c r="F38" s="344"/>
      <c r="G38" s="344"/>
      <c r="H38" s="345"/>
    </row>
    <row r="39" spans="1:8" ht="12.75">
      <c r="A39" s="235"/>
      <c r="B39" s="343"/>
      <c r="C39" s="344"/>
      <c r="D39" s="344"/>
      <c r="E39" s="344"/>
      <c r="F39" s="344"/>
      <c r="G39" s="344"/>
      <c r="H39" s="345"/>
    </row>
    <row r="40" spans="1:8" ht="12.75">
      <c r="A40" s="235"/>
      <c r="B40" s="343"/>
      <c r="C40" s="344"/>
      <c r="D40" s="344"/>
      <c r="E40" s="344"/>
      <c r="F40" s="344"/>
      <c r="G40" s="344"/>
      <c r="H40" s="345"/>
    </row>
    <row r="41" spans="1:8" ht="12.75">
      <c r="A41" s="235"/>
      <c r="B41" s="343"/>
      <c r="C41" s="344"/>
      <c r="D41" s="344"/>
      <c r="E41" s="344"/>
      <c r="F41" s="344"/>
      <c r="G41" s="344"/>
      <c r="H41" s="345"/>
    </row>
    <row r="42" spans="1:8" ht="12.75">
      <c r="A42" s="235"/>
      <c r="B42" s="343"/>
      <c r="C42" s="344"/>
      <c r="D42" s="344"/>
      <c r="E42" s="344"/>
      <c r="F42" s="344"/>
      <c r="G42" s="344"/>
      <c r="H42" s="345"/>
    </row>
    <row r="43" spans="1:8" ht="12.75">
      <c r="A43" s="235"/>
      <c r="B43" s="343"/>
      <c r="C43" s="344"/>
      <c r="D43" s="344"/>
      <c r="E43" s="344"/>
      <c r="F43" s="344"/>
      <c r="G43" s="344"/>
      <c r="H43" s="345"/>
    </row>
    <row r="44" spans="1:8" ht="12.75">
      <c r="A44" s="235"/>
      <c r="B44" s="343"/>
      <c r="C44" s="344"/>
      <c r="D44" s="344"/>
      <c r="E44" s="344"/>
      <c r="F44" s="344"/>
      <c r="G44" s="344"/>
      <c r="H44" s="345"/>
    </row>
    <row r="45" spans="1:8" ht="12.75">
      <c r="A45" s="235"/>
      <c r="B45" s="343"/>
      <c r="C45" s="344"/>
      <c r="D45" s="344"/>
      <c r="E45" s="344"/>
      <c r="F45" s="344"/>
      <c r="G45" s="344"/>
      <c r="H45" s="345"/>
    </row>
    <row r="46" spans="1:8" ht="12.75">
      <c r="A46" s="235"/>
      <c r="B46" s="343"/>
      <c r="C46" s="344"/>
      <c r="D46" s="344"/>
      <c r="E46" s="344"/>
      <c r="F46" s="344"/>
      <c r="G46" s="344"/>
      <c r="H46" s="345"/>
    </row>
    <row r="47" spans="1:8" ht="12.75">
      <c r="A47" s="235"/>
      <c r="B47" s="343"/>
      <c r="C47" s="344"/>
      <c r="D47" s="344"/>
      <c r="E47" s="344"/>
      <c r="F47" s="344"/>
      <c r="G47" s="344"/>
      <c r="H47" s="345"/>
    </row>
    <row r="48" spans="1:8" ht="12.75">
      <c r="A48" s="235"/>
      <c r="B48" s="343"/>
      <c r="C48" s="344"/>
      <c r="D48" s="344"/>
      <c r="E48" s="344"/>
      <c r="F48" s="344"/>
      <c r="G48" s="344"/>
      <c r="H48" s="345"/>
    </row>
    <row r="49" spans="1:8" ht="13.5" thickBot="1">
      <c r="A49" s="235"/>
      <c r="B49" s="346"/>
      <c r="C49" s="347"/>
      <c r="D49" s="347"/>
      <c r="E49" s="347"/>
      <c r="F49" s="347"/>
      <c r="G49" s="347"/>
      <c r="H49" s="348"/>
    </row>
    <row r="50" spans="1:9" ht="12.75">
      <c r="A50" s="64" t="s">
        <v>55</v>
      </c>
      <c r="B50" s="59"/>
      <c r="C50" s="59"/>
      <c r="D50" s="59"/>
      <c r="E50" s="59"/>
      <c r="F50" s="59"/>
      <c r="G50" s="59"/>
      <c r="H50" s="59"/>
      <c r="I50" s="13"/>
    </row>
    <row r="51" spans="1:9" ht="12.75">
      <c r="A51" s="9"/>
      <c r="B51" s="9"/>
      <c r="C51" s="9"/>
      <c r="D51" s="9"/>
      <c r="E51" s="9"/>
      <c r="F51" s="9"/>
      <c r="G51" s="9"/>
      <c r="H51" s="9"/>
      <c r="I51" s="13"/>
    </row>
    <row r="52" spans="1:9" ht="12.75">
      <c r="A52" s="23" t="s">
        <v>306</v>
      </c>
      <c r="B52" s="61">
        <f>IF(GEN!C9="","",VLOOKUP(GEN!C9,' Data (hidden)'!A3:G53,2,FALSE))</f>
        <v>0</v>
      </c>
      <c r="C52" s="62" t="str">
        <f>IF(GEN!C9="","",VLOOKUP(GEN!C9,' Data (hidden)'!A1:G53,3,FALSE))</f>
        <v>TEST</v>
      </c>
      <c r="D52" s="62">
        <f>IF(GEN!C9="","",VLOOKUP(GEN!C9,' Data (hidden)'!A1:G53,4,FALSE))</f>
        <v>0</v>
      </c>
      <c r="E52" s="23" t="s">
        <v>309</v>
      </c>
      <c r="F52" s="62">
        <f>IF(GEN!C9="","",VLOOKUP(GEN!C11,' Data (hidden)'!A1:G53,2,FALSE))</f>
        <v>0</v>
      </c>
      <c r="G52" s="62" t="str">
        <f>IF(GEN!C9="","",VLOOKUP(GEN!C11,' Data (hidden)'!A1:G53,3,FALSE))</f>
        <v>L. Jensen</v>
      </c>
      <c r="H52" s="62">
        <f>IF(GEN!C9="","",VLOOKUP(GEN!C11,' Data (hidden)'!A1:G53,4,FALSE))</f>
        <v>0</v>
      </c>
      <c r="I52" s="41"/>
    </row>
    <row r="53" spans="1:9" ht="12.75">
      <c r="A53" s="5"/>
      <c r="B53" s="328" t="s">
        <v>50</v>
      </c>
      <c r="C53" s="328"/>
      <c r="D53" s="328"/>
      <c r="E53" s="60"/>
      <c r="F53" s="328" t="s">
        <v>50</v>
      </c>
      <c r="G53" s="349"/>
      <c r="H53" s="349"/>
      <c r="I53" s="13"/>
    </row>
  </sheetData>
  <sheetProtection password="CD40" sheet="1" objects="1" scenarios="1"/>
  <mergeCells count="49">
    <mergeCell ref="G1:H1"/>
    <mergeCell ref="A1:D1"/>
    <mergeCell ref="A6:A7"/>
    <mergeCell ref="B6:G7"/>
    <mergeCell ref="B53:D53"/>
    <mergeCell ref="F53:H53"/>
    <mergeCell ref="H6:H7"/>
    <mergeCell ref="B8:H8"/>
    <mergeCell ref="B9:H9"/>
    <mergeCell ref="B10:H10"/>
    <mergeCell ref="B11:H11"/>
    <mergeCell ref="B12:H12"/>
    <mergeCell ref="B13:H13"/>
    <mergeCell ref="B14:H14"/>
    <mergeCell ref="B15:H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B31:H31"/>
    <mergeCell ref="B32:H32"/>
    <mergeCell ref="B33:H33"/>
    <mergeCell ref="B34:H34"/>
    <mergeCell ref="B35:H35"/>
    <mergeCell ref="B36:H36"/>
    <mergeCell ref="B37:H37"/>
    <mergeCell ref="B38:H38"/>
    <mergeCell ref="B39:H39"/>
    <mergeCell ref="B40:H40"/>
    <mergeCell ref="B41:H41"/>
    <mergeCell ref="B42:H42"/>
    <mergeCell ref="B43:H43"/>
    <mergeCell ref="B48:H48"/>
    <mergeCell ref="B49:H49"/>
    <mergeCell ref="B44:H44"/>
    <mergeCell ref="B45:H45"/>
    <mergeCell ref="B46:H46"/>
    <mergeCell ref="B47:H47"/>
  </mergeCells>
  <dataValidations count="1">
    <dataValidation allowBlank="1" showInputMessage="1" showErrorMessage="1" prompt="Waypoint/POS passed.&#10;Observation: for excample: OBS NO.1 OIL HELCOM AREA / 45    &#10;OR:&#10;OBS NO.1. SAT CONF.  POS:" sqref="B8:H49"/>
  </dataValidations>
  <printOptions/>
  <pageMargins left="0.4330708661417323" right="0.2362204724409449" top="0.2362204724409449" bottom="0" header="0.03937007874015748" footer="0"/>
  <pageSetup horizontalDpi="360" verticalDpi="360" orientation="portrait" paperSize="9" scale="95" r:id="rId2"/>
  <drawing r:id="rId1"/>
</worksheet>
</file>

<file path=xl/worksheets/sheet4.xml><?xml version="1.0" encoding="utf-8"?>
<worksheet xmlns="http://schemas.openxmlformats.org/spreadsheetml/2006/main" xmlns:r="http://schemas.openxmlformats.org/officeDocument/2006/relationships">
  <sheetPr codeName="Taul2"/>
  <dimension ref="A1:CA151"/>
  <sheetViews>
    <sheetView showGridLines="0" workbookViewId="0" topLeftCell="A1">
      <selection activeCell="BH15" sqref="BH15"/>
    </sheetView>
  </sheetViews>
  <sheetFormatPr defaultColWidth="9.140625" defaultRowHeight="12.75"/>
  <cols>
    <col min="1" max="1" width="2.7109375" style="105" customWidth="1"/>
    <col min="2" max="2" width="3.00390625" style="105" customWidth="1"/>
    <col min="3" max="7" width="2.7109375" style="105" customWidth="1"/>
    <col min="8" max="8" width="4.140625" style="105" customWidth="1"/>
    <col min="9" max="17" width="2.7109375" style="105" customWidth="1"/>
    <col min="18" max="18" width="4.140625" style="105" customWidth="1"/>
    <col min="19" max="78" width="2.7109375" style="105" customWidth="1"/>
    <col min="79" max="16384" width="9.140625" style="105" customWidth="1"/>
  </cols>
  <sheetData>
    <row r="1" spans="1:79" ht="12.75">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t="s">
        <v>303</v>
      </c>
      <c r="AV1" s="109"/>
      <c r="AW1" s="109"/>
      <c r="AX1" s="109" t="s">
        <v>302</v>
      </c>
      <c r="AY1" s="109"/>
      <c r="AZ1" s="109"/>
      <c r="BA1" s="109"/>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row>
    <row r="2" spans="1:79" ht="15" customHeight="1" thickBot="1">
      <c r="A2" s="109"/>
      <c r="B2" s="109"/>
      <c r="C2" s="109"/>
      <c r="D2" s="109"/>
      <c r="E2" s="109"/>
      <c r="F2" s="109"/>
      <c r="G2" s="109"/>
      <c r="H2" s="109"/>
      <c r="I2" s="109"/>
      <c r="J2" s="109"/>
      <c r="K2" s="109"/>
      <c r="L2" s="109"/>
      <c r="M2" s="114"/>
      <c r="N2" s="109"/>
      <c r="O2" s="109"/>
      <c r="P2" s="412" t="s">
        <v>232</v>
      </c>
      <c r="Q2" s="412"/>
      <c r="R2" s="412"/>
      <c r="S2" s="412"/>
      <c r="T2" s="412"/>
      <c r="U2" s="412"/>
      <c r="V2" s="412"/>
      <c r="W2" s="412"/>
      <c r="X2" s="412"/>
      <c r="Y2" s="412"/>
      <c r="Z2" s="412"/>
      <c r="AA2" s="412"/>
      <c r="AB2" s="412"/>
      <c r="AC2" s="412"/>
      <c r="AD2" s="412"/>
      <c r="AE2" s="412"/>
      <c r="AF2" s="412"/>
      <c r="AG2" s="412"/>
      <c r="AH2" s="412"/>
      <c r="AI2" s="412"/>
      <c r="AJ2" s="412"/>
      <c r="AK2" s="412"/>
      <c r="AL2" s="412"/>
      <c r="AM2" s="109"/>
      <c r="AN2" s="109"/>
      <c r="AO2" s="109"/>
      <c r="AP2" s="109"/>
      <c r="AQ2" s="109"/>
      <c r="AR2" s="109"/>
      <c r="AS2" s="109"/>
      <c r="AT2" s="109"/>
      <c r="AU2" s="109"/>
      <c r="AV2" s="109"/>
      <c r="AW2" s="109"/>
      <c r="AX2" s="109"/>
      <c r="AY2" s="109"/>
      <c r="AZ2" s="109"/>
      <c r="BA2" s="109"/>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row>
    <row r="3" spans="1:79" ht="14.25" customHeight="1" thickBot="1" thickTop="1">
      <c r="A3" s="109"/>
      <c r="B3" s="136"/>
      <c r="C3" s="409" t="s">
        <v>233</v>
      </c>
      <c r="D3" s="410"/>
      <c r="E3" s="410"/>
      <c r="F3" s="410"/>
      <c r="G3" s="411"/>
      <c r="H3" s="136"/>
      <c r="I3" s="409" t="s">
        <v>234</v>
      </c>
      <c r="J3" s="410"/>
      <c r="K3" s="410"/>
      <c r="L3" s="410"/>
      <c r="M3" s="109"/>
      <c r="N3" s="112"/>
      <c r="O3" s="112"/>
      <c r="P3" s="412"/>
      <c r="Q3" s="412"/>
      <c r="R3" s="412"/>
      <c r="S3" s="412"/>
      <c r="T3" s="412"/>
      <c r="U3" s="412"/>
      <c r="V3" s="412"/>
      <c r="W3" s="412"/>
      <c r="X3" s="412"/>
      <c r="Y3" s="412"/>
      <c r="Z3" s="412"/>
      <c r="AA3" s="412"/>
      <c r="AB3" s="412"/>
      <c r="AC3" s="412"/>
      <c r="AD3" s="412"/>
      <c r="AE3" s="412"/>
      <c r="AF3" s="412"/>
      <c r="AG3" s="412"/>
      <c r="AH3" s="412"/>
      <c r="AI3" s="412"/>
      <c r="AJ3" s="412"/>
      <c r="AK3" s="412"/>
      <c r="AL3" s="412"/>
      <c r="AM3" s="113"/>
      <c r="AN3" s="113"/>
      <c r="AO3" s="109"/>
      <c r="AP3" s="136"/>
      <c r="AQ3" s="108" t="s">
        <v>235</v>
      </c>
      <c r="AR3" s="107"/>
      <c r="AS3" s="108"/>
      <c r="AT3" s="107"/>
      <c r="AU3" s="107"/>
      <c r="AV3" s="107"/>
      <c r="AW3" s="107"/>
      <c r="AX3" s="107"/>
      <c r="AY3" s="107"/>
      <c r="AZ3" s="107"/>
      <c r="BA3" s="109"/>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row>
    <row r="4" spans="1:79" ht="14.25" thickBot="1" thickTop="1">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12"/>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row>
    <row r="5" spans="1:79" ht="13.5" customHeight="1" thickTop="1">
      <c r="A5" s="109"/>
      <c r="B5" s="413" t="s">
        <v>21</v>
      </c>
      <c r="C5" s="414"/>
      <c r="D5" s="414"/>
      <c r="E5" s="414"/>
      <c r="F5" s="414"/>
      <c r="G5" s="414"/>
      <c r="H5" s="415" t="s">
        <v>394</v>
      </c>
      <c r="I5" s="415"/>
      <c r="J5" s="415"/>
      <c r="K5" s="415"/>
      <c r="L5" s="415"/>
      <c r="M5" s="415"/>
      <c r="N5" s="415"/>
      <c r="O5" s="415"/>
      <c r="P5" s="415"/>
      <c r="Q5" s="415"/>
      <c r="R5" s="416"/>
      <c r="S5" s="107"/>
      <c r="T5" s="419" t="s">
        <v>222</v>
      </c>
      <c r="U5" s="420"/>
      <c r="V5" s="420"/>
      <c r="W5" s="420"/>
      <c r="X5" s="420"/>
      <c r="Y5" s="420"/>
      <c r="Z5" s="421" t="str">
        <f>IF(GEN!C9="","",GEN!C9)</f>
        <v>XXX</v>
      </c>
      <c r="AA5" s="422"/>
      <c r="AB5" s="422"/>
      <c r="AC5" s="422"/>
      <c r="AD5" s="422"/>
      <c r="AE5" s="422"/>
      <c r="AF5" s="422"/>
      <c r="AG5" s="422"/>
      <c r="AH5" s="423" t="s">
        <v>236</v>
      </c>
      <c r="AI5" s="424"/>
      <c r="AJ5" s="424"/>
      <c r="AK5" s="424"/>
      <c r="AL5" s="424"/>
      <c r="AM5" s="424"/>
      <c r="AN5" s="424"/>
      <c r="AO5" s="425"/>
      <c r="AP5" s="433" t="s">
        <v>60</v>
      </c>
      <c r="AQ5" s="433"/>
      <c r="AR5" s="433"/>
      <c r="AS5" s="433"/>
      <c r="AT5" s="433"/>
      <c r="AU5" s="429" t="s">
        <v>22</v>
      </c>
      <c r="AV5" s="429"/>
      <c r="AW5" s="429"/>
      <c r="AX5" s="429"/>
      <c r="AY5" s="429"/>
      <c r="AZ5" s="430"/>
      <c r="BA5" s="109"/>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row>
    <row r="6" spans="1:79" ht="12.75">
      <c r="A6" s="109"/>
      <c r="B6" s="383"/>
      <c r="C6" s="384"/>
      <c r="D6" s="384"/>
      <c r="E6" s="384"/>
      <c r="F6" s="384"/>
      <c r="G6" s="384"/>
      <c r="H6" s="417"/>
      <c r="I6" s="417"/>
      <c r="J6" s="417"/>
      <c r="K6" s="417"/>
      <c r="L6" s="417"/>
      <c r="M6" s="417"/>
      <c r="N6" s="417"/>
      <c r="O6" s="417"/>
      <c r="P6" s="417"/>
      <c r="Q6" s="417"/>
      <c r="R6" s="418"/>
      <c r="S6" s="107"/>
      <c r="T6" s="378" t="s">
        <v>58</v>
      </c>
      <c r="U6" s="379"/>
      <c r="V6" s="379"/>
      <c r="W6" s="379"/>
      <c r="X6" s="379"/>
      <c r="Y6" s="379"/>
      <c r="Z6" s="380" t="str">
        <f>IF(GEN!C10="","",GEN!C10)</f>
        <v>YYY</v>
      </c>
      <c r="AA6" s="381"/>
      <c r="AB6" s="381"/>
      <c r="AC6" s="381"/>
      <c r="AD6" s="381"/>
      <c r="AE6" s="381"/>
      <c r="AF6" s="381"/>
      <c r="AG6" s="382"/>
      <c r="AH6" s="426"/>
      <c r="AI6" s="427"/>
      <c r="AJ6" s="427"/>
      <c r="AK6" s="427"/>
      <c r="AL6" s="427"/>
      <c r="AM6" s="427"/>
      <c r="AN6" s="427"/>
      <c r="AO6" s="428"/>
      <c r="AP6" s="391"/>
      <c r="AQ6" s="391"/>
      <c r="AR6" s="391"/>
      <c r="AS6" s="391"/>
      <c r="AT6" s="391"/>
      <c r="AU6" s="431" t="s">
        <v>12</v>
      </c>
      <c r="AV6" s="431"/>
      <c r="AW6" s="431"/>
      <c r="AX6" s="431" t="s">
        <v>73</v>
      </c>
      <c r="AY6" s="431"/>
      <c r="AZ6" s="432"/>
      <c r="BA6" s="109"/>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row>
    <row r="7" spans="1:79" ht="12.75">
      <c r="A7" s="109"/>
      <c r="B7" s="378" t="s">
        <v>237</v>
      </c>
      <c r="C7" s="379"/>
      <c r="D7" s="379"/>
      <c r="E7" s="379"/>
      <c r="F7" s="379"/>
      <c r="G7" s="379"/>
      <c r="H7" s="376">
        <f>IF(GEN!B5="","",GEN!B5)</f>
      </c>
      <c r="I7" s="376"/>
      <c r="J7" s="376"/>
      <c r="K7" s="376"/>
      <c r="L7" s="376"/>
      <c r="M7" s="376"/>
      <c r="N7" s="376"/>
      <c r="O7" s="376"/>
      <c r="P7" s="376"/>
      <c r="Q7" s="376"/>
      <c r="R7" s="377"/>
      <c r="S7" s="107"/>
      <c r="T7" s="378" t="s">
        <v>238</v>
      </c>
      <c r="U7" s="379"/>
      <c r="V7" s="379"/>
      <c r="W7" s="379"/>
      <c r="X7" s="379"/>
      <c r="Y7" s="379"/>
      <c r="Z7" s="380" t="str">
        <f>IF(GEN!C11="","",GEN!C11)</f>
        <v>Jensen</v>
      </c>
      <c r="AA7" s="381"/>
      <c r="AB7" s="381"/>
      <c r="AC7" s="381"/>
      <c r="AD7" s="381"/>
      <c r="AE7" s="381"/>
      <c r="AF7" s="381"/>
      <c r="AG7" s="382"/>
      <c r="AH7" s="366">
        <f>IF(GEN!C8="","",GEN!C8)</f>
      </c>
      <c r="AI7" s="367"/>
      <c r="AJ7" s="367"/>
      <c r="AK7" s="367"/>
      <c r="AL7" s="367"/>
      <c r="AM7" s="368"/>
      <c r="AN7" s="435"/>
      <c r="AO7" s="436"/>
      <c r="AP7" s="372"/>
      <c r="AQ7" s="372"/>
      <c r="AR7" s="372"/>
      <c r="AS7" s="372"/>
      <c r="AT7" s="372"/>
      <c r="AU7" s="434">
        <f>IF(GEN!D16="",0,IF(GEN!D16=0,0,GEN!D16+GEN!D19))</f>
        <v>0</v>
      </c>
      <c r="AV7" s="376"/>
      <c r="AW7" s="376"/>
      <c r="AX7" s="434">
        <f>IF(GEN!D17="",0,IF(GEN!D17+GEN!D20=0,0,GEN!D17+GEN!D20))</f>
        <v>0</v>
      </c>
      <c r="AY7" s="376"/>
      <c r="AZ7" s="377"/>
      <c r="BA7" s="109"/>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row>
    <row r="8" spans="1:79" ht="12.75">
      <c r="A8" s="109"/>
      <c r="B8" s="378" t="s">
        <v>57</v>
      </c>
      <c r="C8" s="379"/>
      <c r="D8" s="379"/>
      <c r="E8" s="379"/>
      <c r="F8" s="379"/>
      <c r="G8" s="379"/>
      <c r="H8" s="376">
        <f>IF(GEN!D5="","",GEN!D5)</f>
      </c>
      <c r="I8" s="376"/>
      <c r="J8" s="376"/>
      <c r="K8" s="376"/>
      <c r="L8" s="376"/>
      <c r="M8" s="376"/>
      <c r="N8" s="376"/>
      <c r="O8" s="376"/>
      <c r="P8" s="376"/>
      <c r="Q8" s="376"/>
      <c r="R8" s="377"/>
      <c r="S8" s="107"/>
      <c r="T8" s="378" t="s">
        <v>239</v>
      </c>
      <c r="U8" s="379"/>
      <c r="V8" s="379"/>
      <c r="W8" s="379"/>
      <c r="X8" s="379"/>
      <c r="Y8" s="379"/>
      <c r="Z8" s="380">
        <f>IF(GEN!C12="","",GEN!C12)</f>
      </c>
      <c r="AA8" s="381"/>
      <c r="AB8" s="381"/>
      <c r="AC8" s="381"/>
      <c r="AD8" s="381"/>
      <c r="AE8" s="381"/>
      <c r="AF8" s="381"/>
      <c r="AG8" s="382"/>
      <c r="AH8" s="366"/>
      <c r="AI8" s="367"/>
      <c r="AJ8" s="367"/>
      <c r="AK8" s="367"/>
      <c r="AL8" s="367"/>
      <c r="AM8" s="368"/>
      <c r="AN8" s="373"/>
      <c r="AO8" s="374"/>
      <c r="AP8" s="372"/>
      <c r="AQ8" s="372"/>
      <c r="AR8" s="372"/>
      <c r="AS8" s="372"/>
      <c r="AT8" s="372"/>
      <c r="AU8" s="376"/>
      <c r="AV8" s="376"/>
      <c r="AW8" s="376"/>
      <c r="AX8" s="376"/>
      <c r="AY8" s="376"/>
      <c r="AZ8" s="377"/>
      <c r="BA8" s="109"/>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row>
    <row r="9" spans="1:79" ht="12.75" customHeight="1">
      <c r="A9" s="109"/>
      <c r="B9" s="378" t="s">
        <v>12</v>
      </c>
      <c r="C9" s="379"/>
      <c r="D9" s="379"/>
      <c r="E9" s="379"/>
      <c r="F9" s="379"/>
      <c r="G9" s="379"/>
      <c r="H9" s="376">
        <f>IF(H10="","",WEEKDAY(H10,2))</f>
      </c>
      <c r="I9" s="376"/>
      <c r="J9" s="376"/>
      <c r="K9" s="376"/>
      <c r="L9" s="376"/>
      <c r="M9" s="376"/>
      <c r="N9" s="376"/>
      <c r="O9" s="376"/>
      <c r="P9" s="376"/>
      <c r="Q9" s="376"/>
      <c r="R9" s="377"/>
      <c r="S9" s="107"/>
      <c r="T9" s="383" t="s">
        <v>72</v>
      </c>
      <c r="U9" s="384"/>
      <c r="V9" s="384"/>
      <c r="W9" s="384"/>
      <c r="X9" s="384"/>
      <c r="Y9" s="384"/>
      <c r="Z9" s="380">
        <f>IF(GEN!C13="","",GEN!C13)</f>
      </c>
      <c r="AA9" s="381"/>
      <c r="AB9" s="381"/>
      <c r="AC9" s="381"/>
      <c r="AD9" s="381"/>
      <c r="AE9" s="381"/>
      <c r="AF9" s="381"/>
      <c r="AG9" s="382"/>
      <c r="AH9" s="366"/>
      <c r="AI9" s="367"/>
      <c r="AJ9" s="367"/>
      <c r="AK9" s="367"/>
      <c r="AL9" s="367"/>
      <c r="AM9" s="368"/>
      <c r="AN9" s="373"/>
      <c r="AO9" s="374"/>
      <c r="AP9" s="372"/>
      <c r="AQ9" s="372"/>
      <c r="AR9" s="372"/>
      <c r="AS9" s="372"/>
      <c r="AT9" s="372"/>
      <c r="AU9" s="376"/>
      <c r="AV9" s="376"/>
      <c r="AW9" s="376"/>
      <c r="AX9" s="376"/>
      <c r="AY9" s="376"/>
      <c r="AZ9" s="377"/>
      <c r="BA9" s="109"/>
      <c r="BB9" s="110"/>
      <c r="BC9" s="110"/>
      <c r="BD9" s="134"/>
      <c r="BE9" s="110"/>
      <c r="BF9" s="110"/>
      <c r="BG9" s="110"/>
      <c r="BH9" s="110"/>
      <c r="BI9" s="110"/>
      <c r="BJ9" s="110"/>
      <c r="BK9" s="110"/>
      <c r="BL9" s="110"/>
      <c r="BM9" s="110"/>
      <c r="BN9" s="110"/>
      <c r="BO9" s="110"/>
      <c r="BP9" s="110"/>
      <c r="BQ9" s="110"/>
      <c r="BR9" s="110"/>
      <c r="BS9" s="110"/>
      <c r="BT9" s="110"/>
      <c r="BU9" s="110"/>
      <c r="BV9" s="110"/>
      <c r="BW9" s="110"/>
      <c r="BX9" s="110"/>
      <c r="BY9" s="110"/>
      <c r="BZ9" s="110"/>
      <c r="CA9" s="110"/>
    </row>
    <row r="10" spans="1:79" ht="13.5" thickBot="1">
      <c r="A10" s="109"/>
      <c r="B10" s="396" t="s">
        <v>59</v>
      </c>
      <c r="C10" s="397"/>
      <c r="D10" s="397"/>
      <c r="E10" s="397"/>
      <c r="F10" s="397"/>
      <c r="G10" s="397"/>
      <c r="H10" s="398">
        <f>IF(GEN!B4="","",GEN!B4)</f>
      </c>
      <c r="I10" s="398"/>
      <c r="J10" s="398"/>
      <c r="K10" s="398"/>
      <c r="L10" s="398"/>
      <c r="M10" s="398"/>
      <c r="N10" s="398"/>
      <c r="O10" s="398"/>
      <c r="P10" s="398"/>
      <c r="Q10" s="398"/>
      <c r="R10" s="399"/>
      <c r="S10" s="107"/>
      <c r="T10" s="385"/>
      <c r="U10" s="386"/>
      <c r="V10" s="386"/>
      <c r="W10" s="386"/>
      <c r="X10" s="386"/>
      <c r="Y10" s="386"/>
      <c r="Z10" s="387">
        <f>IF(GEN!C14="","",GEN!C14)</f>
      </c>
      <c r="AA10" s="388"/>
      <c r="AB10" s="388"/>
      <c r="AC10" s="388"/>
      <c r="AD10" s="388"/>
      <c r="AE10" s="388"/>
      <c r="AF10" s="388"/>
      <c r="AG10" s="389"/>
      <c r="AH10" s="369" t="s">
        <v>240</v>
      </c>
      <c r="AI10" s="370"/>
      <c r="AJ10" s="370"/>
      <c r="AK10" s="370"/>
      <c r="AL10" s="370"/>
      <c r="AM10" s="370"/>
      <c r="AN10" s="370"/>
      <c r="AO10" s="370"/>
      <c r="AP10" s="370"/>
      <c r="AQ10" s="370"/>
      <c r="AR10" s="370"/>
      <c r="AS10" s="370"/>
      <c r="AT10" s="371"/>
      <c r="AU10" s="443">
        <f>SUM(AU7+AX7)</f>
        <v>0</v>
      </c>
      <c r="AV10" s="443"/>
      <c r="AW10" s="443"/>
      <c r="AX10" s="443"/>
      <c r="AY10" s="443"/>
      <c r="AZ10" s="444"/>
      <c r="BA10" s="109"/>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row>
    <row r="11" spans="1:79" ht="14.25" thickBot="1" thickTop="1">
      <c r="A11" s="109"/>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09"/>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row>
    <row r="12" spans="1:79" ht="12.75" customHeight="1" thickTop="1">
      <c r="A12" s="138"/>
      <c r="B12" s="400" t="s">
        <v>61</v>
      </c>
      <c r="C12" s="401"/>
      <c r="D12" s="406" t="s">
        <v>241</v>
      </c>
      <c r="E12" s="406"/>
      <c r="F12" s="390" t="s">
        <v>24</v>
      </c>
      <c r="G12" s="390"/>
      <c r="H12" s="390"/>
      <c r="I12" s="390" t="s">
        <v>25</v>
      </c>
      <c r="J12" s="390"/>
      <c r="K12" s="390"/>
      <c r="L12" s="390"/>
      <c r="M12" s="390"/>
      <c r="N12" s="390"/>
      <c r="O12" s="390"/>
      <c r="P12" s="390"/>
      <c r="Q12" s="390"/>
      <c r="R12" s="390"/>
      <c r="S12" s="390"/>
      <c r="T12" s="390"/>
      <c r="U12" s="390" t="s">
        <v>62</v>
      </c>
      <c r="V12" s="390"/>
      <c r="W12" s="390"/>
      <c r="X12" s="390"/>
      <c r="Y12" s="390"/>
      <c r="Z12" s="390"/>
      <c r="AA12" s="390" t="s">
        <v>63</v>
      </c>
      <c r="AB12" s="390"/>
      <c r="AC12" s="390"/>
      <c r="AD12" s="390" t="s">
        <v>242</v>
      </c>
      <c r="AE12" s="390"/>
      <c r="AF12" s="390"/>
      <c r="AG12" s="390" t="s">
        <v>243</v>
      </c>
      <c r="AH12" s="390"/>
      <c r="AI12" s="390"/>
      <c r="AJ12" s="390"/>
      <c r="AK12" s="390"/>
      <c r="AL12" s="390"/>
      <c r="AM12" s="390"/>
      <c r="AN12" s="390"/>
      <c r="AO12" s="390"/>
      <c r="AP12" s="390"/>
      <c r="AQ12" s="390"/>
      <c r="AR12" s="390"/>
      <c r="AS12" s="406" t="s">
        <v>244</v>
      </c>
      <c r="AT12" s="406"/>
      <c r="AU12" s="406"/>
      <c r="AV12" s="406" t="s">
        <v>245</v>
      </c>
      <c r="AW12" s="406"/>
      <c r="AX12" s="406"/>
      <c r="AY12" s="437" t="s">
        <v>246</v>
      </c>
      <c r="AZ12" s="438"/>
      <c r="BA12" s="109"/>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row>
    <row r="13" spans="1:79" ht="12.75" customHeight="1">
      <c r="A13" s="138"/>
      <c r="B13" s="402"/>
      <c r="C13" s="403"/>
      <c r="D13" s="407"/>
      <c r="E13" s="407"/>
      <c r="F13" s="391"/>
      <c r="G13" s="391"/>
      <c r="H13" s="391"/>
      <c r="I13" s="391"/>
      <c r="J13" s="391"/>
      <c r="K13" s="391"/>
      <c r="L13" s="391"/>
      <c r="M13" s="391"/>
      <c r="N13" s="391"/>
      <c r="O13" s="391"/>
      <c r="P13" s="391"/>
      <c r="Q13" s="391"/>
      <c r="R13" s="391"/>
      <c r="S13" s="391"/>
      <c r="T13" s="391"/>
      <c r="U13" s="391" t="s">
        <v>15</v>
      </c>
      <c r="V13" s="391"/>
      <c r="W13" s="391"/>
      <c r="X13" s="391" t="s">
        <v>16</v>
      </c>
      <c r="Y13" s="391"/>
      <c r="Z13" s="391"/>
      <c r="AA13" s="391"/>
      <c r="AB13" s="391"/>
      <c r="AC13" s="391"/>
      <c r="AD13" s="391"/>
      <c r="AE13" s="391"/>
      <c r="AF13" s="391"/>
      <c r="AG13" s="391"/>
      <c r="AH13" s="391"/>
      <c r="AI13" s="391"/>
      <c r="AJ13" s="391"/>
      <c r="AK13" s="391"/>
      <c r="AL13" s="391"/>
      <c r="AM13" s="391"/>
      <c r="AN13" s="391"/>
      <c r="AO13" s="391"/>
      <c r="AP13" s="391"/>
      <c r="AQ13" s="391"/>
      <c r="AR13" s="391"/>
      <c r="AS13" s="407"/>
      <c r="AT13" s="407"/>
      <c r="AU13" s="407"/>
      <c r="AV13" s="407"/>
      <c r="AW13" s="407"/>
      <c r="AX13" s="407"/>
      <c r="AY13" s="439"/>
      <c r="AZ13" s="440"/>
      <c r="BA13" s="109"/>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row>
    <row r="14" spans="1:79" ht="14.25" customHeight="1" thickBot="1">
      <c r="A14" s="138"/>
      <c r="B14" s="404"/>
      <c r="C14" s="405"/>
      <c r="D14" s="408"/>
      <c r="E14" s="408"/>
      <c r="F14" s="392"/>
      <c r="G14" s="392"/>
      <c r="H14" s="392"/>
      <c r="I14" s="445" t="s">
        <v>247</v>
      </c>
      <c r="J14" s="445"/>
      <c r="K14" s="445"/>
      <c r="L14" s="445"/>
      <c r="M14" s="445"/>
      <c r="N14" s="445"/>
      <c r="O14" s="445" t="s">
        <v>386</v>
      </c>
      <c r="P14" s="445"/>
      <c r="Q14" s="445"/>
      <c r="R14" s="445"/>
      <c r="S14" s="445"/>
      <c r="T14" s="445"/>
      <c r="U14" s="392" t="s">
        <v>104</v>
      </c>
      <c r="V14" s="392"/>
      <c r="W14" s="392"/>
      <c r="X14" s="392" t="s">
        <v>104</v>
      </c>
      <c r="Y14" s="392"/>
      <c r="Z14" s="392"/>
      <c r="AA14" s="392" t="s">
        <v>64</v>
      </c>
      <c r="AB14" s="392"/>
      <c r="AC14" s="392"/>
      <c r="AD14" s="445" t="s">
        <v>248</v>
      </c>
      <c r="AE14" s="445"/>
      <c r="AF14" s="445"/>
      <c r="AG14" s="392">
        <v>1</v>
      </c>
      <c r="AH14" s="392"/>
      <c r="AI14" s="392">
        <v>2</v>
      </c>
      <c r="AJ14" s="392"/>
      <c r="AK14" s="392">
        <v>3</v>
      </c>
      <c r="AL14" s="392"/>
      <c r="AM14" s="392">
        <v>4</v>
      </c>
      <c r="AN14" s="392"/>
      <c r="AO14" s="392">
        <v>5</v>
      </c>
      <c r="AP14" s="392"/>
      <c r="AQ14" s="392" t="s">
        <v>249</v>
      </c>
      <c r="AR14" s="392"/>
      <c r="AS14" s="392" t="s">
        <v>250</v>
      </c>
      <c r="AT14" s="392"/>
      <c r="AU14" s="392"/>
      <c r="AV14" s="392" t="s">
        <v>250</v>
      </c>
      <c r="AW14" s="392"/>
      <c r="AX14" s="392"/>
      <c r="AY14" s="441"/>
      <c r="AZ14" s="442"/>
      <c r="BA14" s="109"/>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row>
    <row r="15" spans="1:79" ht="12.75">
      <c r="A15" s="138"/>
      <c r="B15" s="446"/>
      <c r="C15" s="447"/>
      <c r="D15" s="448"/>
      <c r="E15" s="448"/>
      <c r="F15" s="449"/>
      <c r="G15" s="449"/>
      <c r="H15" s="449"/>
      <c r="I15" s="450"/>
      <c r="J15" s="450"/>
      <c r="K15" s="450"/>
      <c r="L15" s="450"/>
      <c r="M15" s="450"/>
      <c r="N15" s="450"/>
      <c r="O15" s="451"/>
      <c r="P15" s="451"/>
      <c r="Q15" s="451"/>
      <c r="R15" s="451"/>
      <c r="S15" s="451"/>
      <c r="T15" s="451"/>
      <c r="U15" s="452"/>
      <c r="V15" s="452"/>
      <c r="W15" s="452"/>
      <c r="X15" s="452"/>
      <c r="Y15" s="452"/>
      <c r="Z15" s="452"/>
      <c r="AA15" s="448"/>
      <c r="AB15" s="448"/>
      <c r="AC15" s="448"/>
      <c r="AD15" s="453">
        <f>IF(AA15="","",(U15*X15*AA15/100))</f>
      </c>
      <c r="AE15" s="453"/>
      <c r="AF15" s="453"/>
      <c r="AG15" s="448"/>
      <c r="AH15" s="448"/>
      <c r="AI15" s="448"/>
      <c r="AJ15" s="448"/>
      <c r="AK15" s="448"/>
      <c r="AL15" s="448"/>
      <c r="AM15" s="448"/>
      <c r="AN15" s="448"/>
      <c r="AO15" s="448"/>
      <c r="AP15" s="448"/>
      <c r="AQ15" s="448"/>
      <c r="AR15" s="448"/>
      <c r="AS15" s="453">
        <f>IF((AG15+AI15+AK15+AM15+AO15)&lt;&gt;100,"",(AD15*AG15/100*0.04)+(AD15*AI15/100*0.3)+(AD15*AK15/100*5)+(AD15*AM15/100*50)+(AD15*AO15/100*200))</f>
      </c>
      <c r="AT15" s="453"/>
      <c r="AU15" s="453"/>
      <c r="AV15" s="453">
        <f>IF((AG15+AI15+AK15+AM15+AO15)&lt;&gt;100,"",(AD15*AG15/100*0.3)+(AD15*AI15/100*5)+(AD15*AK15/100*50)+(AD15*AM15/100*200)+(AD15*AO15/100*200))</f>
      </c>
      <c r="AW15" s="453"/>
      <c r="AX15" s="453"/>
      <c r="AY15" s="454"/>
      <c r="AZ15" s="455"/>
      <c r="BA15" s="109"/>
      <c r="BB15" s="110"/>
      <c r="BC15" s="110"/>
      <c r="BD15" s="110"/>
      <c r="BE15" s="110"/>
      <c r="BF15" s="239"/>
      <c r="BG15" s="110"/>
      <c r="BH15" s="110"/>
      <c r="BI15" s="110"/>
      <c r="BJ15" s="110"/>
      <c r="BK15" s="110"/>
      <c r="BL15" s="110"/>
      <c r="BM15" s="110"/>
      <c r="BN15" s="110"/>
      <c r="BO15" s="110"/>
      <c r="BP15" s="110"/>
      <c r="BQ15" s="110"/>
      <c r="BR15" s="110"/>
      <c r="BS15" s="110"/>
      <c r="BT15" s="110"/>
      <c r="BU15" s="110"/>
      <c r="BV15" s="110"/>
      <c r="BW15" s="110"/>
      <c r="BX15" s="110"/>
      <c r="BY15" s="110"/>
      <c r="BZ15" s="110"/>
      <c r="CA15" s="110"/>
    </row>
    <row r="16" spans="1:79" ht="12.75">
      <c r="A16" s="138"/>
      <c r="B16" s="446"/>
      <c r="C16" s="447"/>
      <c r="D16" s="456"/>
      <c r="E16" s="456"/>
      <c r="F16" s="449"/>
      <c r="G16" s="449"/>
      <c r="H16" s="449"/>
      <c r="I16" s="450"/>
      <c r="J16" s="450"/>
      <c r="K16" s="450"/>
      <c r="L16" s="450"/>
      <c r="M16" s="450"/>
      <c r="N16" s="450"/>
      <c r="O16" s="451"/>
      <c r="P16" s="451"/>
      <c r="Q16" s="451"/>
      <c r="R16" s="451"/>
      <c r="S16" s="451"/>
      <c r="T16" s="451"/>
      <c r="U16" s="452"/>
      <c r="V16" s="452"/>
      <c r="W16" s="452"/>
      <c r="X16" s="452"/>
      <c r="Y16" s="452"/>
      <c r="Z16" s="452"/>
      <c r="AA16" s="448"/>
      <c r="AB16" s="448"/>
      <c r="AC16" s="448"/>
      <c r="AD16" s="457">
        <f aca="true" t="shared" si="0" ref="AD16:AD21">IF(AA16="","",(U16*X16*AA16/100))</f>
      </c>
      <c r="AE16" s="457"/>
      <c r="AF16" s="457"/>
      <c r="AG16" s="448"/>
      <c r="AH16" s="448"/>
      <c r="AI16" s="448"/>
      <c r="AJ16" s="448"/>
      <c r="AK16" s="448"/>
      <c r="AL16" s="448"/>
      <c r="AM16" s="448"/>
      <c r="AN16" s="448"/>
      <c r="AO16" s="448"/>
      <c r="AP16" s="448"/>
      <c r="AQ16" s="456"/>
      <c r="AR16" s="456"/>
      <c r="AS16" s="457">
        <f aca="true" t="shared" si="1" ref="AS16:AS21">IF((AG16+AI16+AK16+AM16+AO16)&lt;&gt;100,"",(AD16*AG16/100*0.04)+(AD16*AI16/100*0.3)+(AD16*AK16/100*5)+(AD16*AM16/100*50)+(AD16*AO16/100*200))</f>
      </c>
      <c r="AT16" s="457"/>
      <c r="AU16" s="457"/>
      <c r="AV16" s="457">
        <f aca="true" t="shared" si="2" ref="AV16:AV21">IF((AG16+AI16+AK16+AM16+AO16)&lt;&gt;100,"",(AD16*AG16/100*0.3)+(AD16*AI16/100*5)+(AD16*AK16/100*50)+(AD16*AM16/100*200)+(AD16*AO16/100*200))</f>
      </c>
      <c r="AW16" s="457"/>
      <c r="AX16" s="457"/>
      <c r="AY16" s="454"/>
      <c r="AZ16" s="455"/>
      <c r="BA16" s="109"/>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row>
    <row r="17" spans="1:79" ht="12.75">
      <c r="A17" s="138"/>
      <c r="B17" s="446"/>
      <c r="C17" s="447"/>
      <c r="D17" s="456"/>
      <c r="E17" s="456"/>
      <c r="F17" s="449"/>
      <c r="G17" s="449"/>
      <c r="H17" s="449"/>
      <c r="I17" s="450"/>
      <c r="J17" s="450"/>
      <c r="K17" s="450"/>
      <c r="L17" s="450"/>
      <c r="M17" s="450"/>
      <c r="N17" s="450"/>
      <c r="O17" s="451"/>
      <c r="P17" s="451"/>
      <c r="Q17" s="451"/>
      <c r="R17" s="451"/>
      <c r="S17" s="451"/>
      <c r="T17" s="451"/>
      <c r="U17" s="452"/>
      <c r="V17" s="452"/>
      <c r="W17" s="452"/>
      <c r="X17" s="452"/>
      <c r="Y17" s="452"/>
      <c r="Z17" s="452"/>
      <c r="AA17" s="448"/>
      <c r="AB17" s="448"/>
      <c r="AC17" s="448"/>
      <c r="AD17" s="457">
        <f t="shared" si="0"/>
      </c>
      <c r="AE17" s="457"/>
      <c r="AF17" s="457"/>
      <c r="AG17" s="448"/>
      <c r="AH17" s="448"/>
      <c r="AI17" s="448"/>
      <c r="AJ17" s="448"/>
      <c r="AK17" s="448"/>
      <c r="AL17" s="448"/>
      <c r="AM17" s="448"/>
      <c r="AN17" s="448"/>
      <c r="AO17" s="448"/>
      <c r="AP17" s="448"/>
      <c r="AQ17" s="456"/>
      <c r="AR17" s="456"/>
      <c r="AS17" s="457">
        <f t="shared" si="1"/>
      </c>
      <c r="AT17" s="457"/>
      <c r="AU17" s="457"/>
      <c r="AV17" s="457">
        <f t="shared" si="2"/>
      </c>
      <c r="AW17" s="457"/>
      <c r="AX17" s="457"/>
      <c r="AY17" s="454"/>
      <c r="AZ17" s="455"/>
      <c r="BA17" s="109"/>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row>
    <row r="18" spans="1:79" ht="12.75">
      <c r="A18" s="138"/>
      <c r="B18" s="446"/>
      <c r="C18" s="447"/>
      <c r="D18" s="456"/>
      <c r="E18" s="456"/>
      <c r="F18" s="449"/>
      <c r="G18" s="449"/>
      <c r="H18" s="449"/>
      <c r="I18" s="450"/>
      <c r="J18" s="450"/>
      <c r="K18" s="450"/>
      <c r="L18" s="450"/>
      <c r="M18" s="450"/>
      <c r="N18" s="450"/>
      <c r="O18" s="451"/>
      <c r="P18" s="451"/>
      <c r="Q18" s="451"/>
      <c r="R18" s="451"/>
      <c r="S18" s="451"/>
      <c r="T18" s="451"/>
      <c r="U18" s="452"/>
      <c r="V18" s="452"/>
      <c r="W18" s="452"/>
      <c r="X18" s="452"/>
      <c r="Y18" s="452"/>
      <c r="Z18" s="452"/>
      <c r="AA18" s="448"/>
      <c r="AB18" s="448"/>
      <c r="AC18" s="448"/>
      <c r="AD18" s="457">
        <f t="shared" si="0"/>
      </c>
      <c r="AE18" s="457"/>
      <c r="AF18" s="457"/>
      <c r="AG18" s="448"/>
      <c r="AH18" s="448"/>
      <c r="AI18" s="448"/>
      <c r="AJ18" s="448"/>
      <c r="AK18" s="448"/>
      <c r="AL18" s="448"/>
      <c r="AM18" s="448"/>
      <c r="AN18" s="448"/>
      <c r="AO18" s="448"/>
      <c r="AP18" s="448"/>
      <c r="AQ18" s="456"/>
      <c r="AR18" s="456"/>
      <c r="AS18" s="457">
        <f t="shared" si="1"/>
      </c>
      <c r="AT18" s="457"/>
      <c r="AU18" s="457"/>
      <c r="AV18" s="457">
        <f t="shared" si="2"/>
      </c>
      <c r="AW18" s="457"/>
      <c r="AX18" s="457"/>
      <c r="AY18" s="454"/>
      <c r="AZ18" s="455"/>
      <c r="BA18" s="109"/>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row>
    <row r="19" spans="1:79" ht="12.75">
      <c r="A19" s="138"/>
      <c r="B19" s="446"/>
      <c r="C19" s="447"/>
      <c r="D19" s="456"/>
      <c r="E19" s="456"/>
      <c r="F19" s="449"/>
      <c r="G19" s="449"/>
      <c r="H19" s="449"/>
      <c r="I19" s="450"/>
      <c r="J19" s="450"/>
      <c r="K19" s="450"/>
      <c r="L19" s="450"/>
      <c r="M19" s="450"/>
      <c r="N19" s="450"/>
      <c r="O19" s="451"/>
      <c r="P19" s="451"/>
      <c r="Q19" s="451"/>
      <c r="R19" s="451"/>
      <c r="S19" s="451"/>
      <c r="T19" s="451"/>
      <c r="U19" s="452"/>
      <c r="V19" s="452"/>
      <c r="W19" s="452"/>
      <c r="X19" s="452"/>
      <c r="Y19" s="452"/>
      <c r="Z19" s="452"/>
      <c r="AA19" s="448"/>
      <c r="AB19" s="448"/>
      <c r="AC19" s="448"/>
      <c r="AD19" s="457">
        <f t="shared" si="0"/>
      </c>
      <c r="AE19" s="457"/>
      <c r="AF19" s="457"/>
      <c r="AG19" s="448"/>
      <c r="AH19" s="448"/>
      <c r="AI19" s="448"/>
      <c r="AJ19" s="448"/>
      <c r="AK19" s="448"/>
      <c r="AL19" s="448"/>
      <c r="AM19" s="448"/>
      <c r="AN19" s="448"/>
      <c r="AO19" s="448"/>
      <c r="AP19" s="448"/>
      <c r="AQ19" s="456"/>
      <c r="AR19" s="456"/>
      <c r="AS19" s="457">
        <f t="shared" si="1"/>
      </c>
      <c r="AT19" s="457"/>
      <c r="AU19" s="457"/>
      <c r="AV19" s="457">
        <f t="shared" si="2"/>
      </c>
      <c r="AW19" s="457"/>
      <c r="AX19" s="457"/>
      <c r="AY19" s="454"/>
      <c r="AZ19" s="455"/>
      <c r="BA19" s="109"/>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row>
    <row r="20" spans="1:79" ht="12.75">
      <c r="A20" s="138"/>
      <c r="B20" s="446"/>
      <c r="C20" s="447"/>
      <c r="D20" s="456"/>
      <c r="E20" s="456"/>
      <c r="F20" s="449"/>
      <c r="G20" s="449"/>
      <c r="H20" s="449"/>
      <c r="I20" s="450"/>
      <c r="J20" s="450"/>
      <c r="K20" s="450"/>
      <c r="L20" s="450"/>
      <c r="M20" s="450"/>
      <c r="N20" s="450"/>
      <c r="O20" s="451"/>
      <c r="P20" s="451"/>
      <c r="Q20" s="451"/>
      <c r="R20" s="451"/>
      <c r="S20" s="451"/>
      <c r="T20" s="451"/>
      <c r="U20" s="458"/>
      <c r="V20" s="458"/>
      <c r="W20" s="458"/>
      <c r="X20" s="458"/>
      <c r="Y20" s="458"/>
      <c r="Z20" s="458"/>
      <c r="AA20" s="456"/>
      <c r="AB20" s="456"/>
      <c r="AC20" s="456"/>
      <c r="AD20" s="457">
        <f t="shared" si="0"/>
      </c>
      <c r="AE20" s="457"/>
      <c r="AF20" s="457"/>
      <c r="AG20" s="448"/>
      <c r="AH20" s="448"/>
      <c r="AI20" s="448"/>
      <c r="AJ20" s="448"/>
      <c r="AK20" s="448"/>
      <c r="AL20" s="448"/>
      <c r="AM20" s="448"/>
      <c r="AN20" s="448"/>
      <c r="AO20" s="448"/>
      <c r="AP20" s="448"/>
      <c r="AQ20" s="456"/>
      <c r="AR20" s="456"/>
      <c r="AS20" s="457">
        <f t="shared" si="1"/>
      </c>
      <c r="AT20" s="457"/>
      <c r="AU20" s="457"/>
      <c r="AV20" s="457">
        <f t="shared" si="2"/>
      </c>
      <c r="AW20" s="457"/>
      <c r="AX20" s="457"/>
      <c r="AY20" s="454"/>
      <c r="AZ20" s="455"/>
      <c r="BA20" s="109"/>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row>
    <row r="21" spans="1:79" ht="13.5" thickBot="1">
      <c r="A21" s="138"/>
      <c r="B21" s="446"/>
      <c r="C21" s="447"/>
      <c r="D21" s="459"/>
      <c r="E21" s="459"/>
      <c r="F21" s="449"/>
      <c r="G21" s="449"/>
      <c r="H21" s="449"/>
      <c r="I21" s="450"/>
      <c r="J21" s="450"/>
      <c r="K21" s="450"/>
      <c r="L21" s="450"/>
      <c r="M21" s="450"/>
      <c r="N21" s="450"/>
      <c r="O21" s="451"/>
      <c r="P21" s="451"/>
      <c r="Q21" s="451"/>
      <c r="R21" s="451"/>
      <c r="S21" s="451"/>
      <c r="T21" s="451"/>
      <c r="U21" s="460"/>
      <c r="V21" s="460"/>
      <c r="W21" s="460"/>
      <c r="X21" s="460"/>
      <c r="Y21" s="460"/>
      <c r="Z21" s="460"/>
      <c r="AA21" s="459"/>
      <c r="AB21" s="459"/>
      <c r="AC21" s="459"/>
      <c r="AD21" s="461">
        <f t="shared" si="0"/>
      </c>
      <c r="AE21" s="461"/>
      <c r="AF21" s="461"/>
      <c r="AG21" s="448"/>
      <c r="AH21" s="448"/>
      <c r="AI21" s="448"/>
      <c r="AJ21" s="448"/>
      <c r="AK21" s="448"/>
      <c r="AL21" s="448"/>
      <c r="AM21" s="448"/>
      <c r="AN21" s="448"/>
      <c r="AO21" s="448"/>
      <c r="AP21" s="448"/>
      <c r="AQ21" s="459"/>
      <c r="AR21" s="459"/>
      <c r="AS21" s="461">
        <f t="shared" si="1"/>
      </c>
      <c r="AT21" s="461"/>
      <c r="AU21" s="461"/>
      <c r="AV21" s="461">
        <f t="shared" si="2"/>
      </c>
      <c r="AW21" s="461"/>
      <c r="AX21" s="461"/>
      <c r="AY21" s="454"/>
      <c r="AZ21" s="455"/>
      <c r="BA21" s="109"/>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row>
    <row r="22" spans="1:79" ht="14.25" thickBot="1" thickTop="1">
      <c r="A22" s="10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09"/>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row>
    <row r="23" spans="1:79" ht="12.75" customHeight="1" thickTop="1">
      <c r="A23" s="109"/>
      <c r="B23" s="462" t="s">
        <v>61</v>
      </c>
      <c r="C23" s="433"/>
      <c r="D23" s="433" t="s">
        <v>251</v>
      </c>
      <c r="E23" s="433"/>
      <c r="F23" s="433"/>
      <c r="G23" s="433"/>
      <c r="H23" s="433"/>
      <c r="I23" s="433"/>
      <c r="J23" s="433" t="s">
        <v>252</v>
      </c>
      <c r="K23" s="433"/>
      <c r="L23" s="433"/>
      <c r="M23" s="433"/>
      <c r="N23" s="433"/>
      <c r="O23" s="433"/>
      <c r="P23" s="433"/>
      <c r="Q23" s="433"/>
      <c r="R23" s="433"/>
      <c r="S23" s="433"/>
      <c r="T23" s="433"/>
      <c r="U23" s="433"/>
      <c r="V23" s="433"/>
      <c r="W23" s="433"/>
      <c r="X23" s="433"/>
      <c r="Y23" s="433"/>
      <c r="Z23" s="433"/>
      <c r="AA23" s="433"/>
      <c r="AB23" s="433" t="s">
        <v>66</v>
      </c>
      <c r="AC23" s="433"/>
      <c r="AD23" s="433"/>
      <c r="AE23" s="433"/>
      <c r="AF23" s="433"/>
      <c r="AG23" s="433"/>
      <c r="AH23" s="433"/>
      <c r="AI23" s="433"/>
      <c r="AJ23" s="433"/>
      <c r="AK23" s="433"/>
      <c r="AL23" s="433"/>
      <c r="AM23" s="433"/>
      <c r="AN23" s="433"/>
      <c r="AO23" s="433"/>
      <c r="AP23" s="433"/>
      <c r="AQ23" s="433"/>
      <c r="AR23" s="465"/>
      <c r="AS23" s="467" t="s">
        <v>253</v>
      </c>
      <c r="AT23" s="433"/>
      <c r="AU23" s="433"/>
      <c r="AV23" s="433"/>
      <c r="AW23" s="433"/>
      <c r="AX23" s="433"/>
      <c r="AY23" s="433"/>
      <c r="AZ23" s="468"/>
      <c r="BA23" s="111"/>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row>
    <row r="24" spans="1:79" ht="12" customHeight="1">
      <c r="A24" s="109"/>
      <c r="B24" s="463"/>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466"/>
      <c r="AS24" s="469"/>
      <c r="AT24" s="391"/>
      <c r="AU24" s="391"/>
      <c r="AV24" s="391"/>
      <c r="AW24" s="391"/>
      <c r="AX24" s="391"/>
      <c r="AY24" s="391"/>
      <c r="AZ24" s="470"/>
      <c r="BA24" s="111"/>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row>
    <row r="25" spans="1:79" ht="12.75" customHeight="1">
      <c r="A25" s="109"/>
      <c r="B25" s="463"/>
      <c r="C25" s="391"/>
      <c r="D25" s="391"/>
      <c r="E25" s="391"/>
      <c r="F25" s="391"/>
      <c r="G25" s="391"/>
      <c r="H25" s="391"/>
      <c r="I25" s="391"/>
      <c r="J25" s="471" t="s">
        <v>56</v>
      </c>
      <c r="K25" s="471"/>
      <c r="L25" s="471" t="s">
        <v>17</v>
      </c>
      <c r="M25" s="471"/>
      <c r="N25" s="471" t="s">
        <v>18</v>
      </c>
      <c r="O25" s="471"/>
      <c r="P25" s="471" t="s">
        <v>19</v>
      </c>
      <c r="Q25" s="471"/>
      <c r="R25" s="471" t="s">
        <v>65</v>
      </c>
      <c r="S25" s="471"/>
      <c r="T25" s="471" t="s">
        <v>122</v>
      </c>
      <c r="U25" s="471"/>
      <c r="V25" s="439" t="s">
        <v>254</v>
      </c>
      <c r="W25" s="439"/>
      <c r="X25" s="471" t="s">
        <v>121</v>
      </c>
      <c r="Y25" s="471"/>
      <c r="Z25" s="471" t="s">
        <v>255</v>
      </c>
      <c r="AA25" s="471"/>
      <c r="AB25" s="391" t="s">
        <v>14</v>
      </c>
      <c r="AC25" s="391"/>
      <c r="AD25" s="391"/>
      <c r="AE25" s="391"/>
      <c r="AF25" s="391"/>
      <c r="AG25" s="391" t="s">
        <v>74</v>
      </c>
      <c r="AH25" s="391"/>
      <c r="AI25" s="391"/>
      <c r="AJ25" s="391"/>
      <c r="AK25" s="391"/>
      <c r="AL25" s="391"/>
      <c r="AM25" s="471" t="s">
        <v>256</v>
      </c>
      <c r="AN25" s="471"/>
      <c r="AO25" s="473" t="s">
        <v>257</v>
      </c>
      <c r="AP25" s="473"/>
      <c r="AQ25" s="479" t="s">
        <v>290</v>
      </c>
      <c r="AR25" s="480"/>
      <c r="AS25" s="483" t="s">
        <v>258</v>
      </c>
      <c r="AT25" s="471"/>
      <c r="AU25" s="471" t="s">
        <v>259</v>
      </c>
      <c r="AV25" s="471"/>
      <c r="AW25" s="471" t="s">
        <v>260</v>
      </c>
      <c r="AX25" s="471"/>
      <c r="AY25" s="473" t="s">
        <v>261</v>
      </c>
      <c r="AZ25" s="474"/>
      <c r="BA25" s="109"/>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row>
    <row r="26" spans="1:79" ht="12.75">
      <c r="A26" s="109"/>
      <c r="B26" s="463"/>
      <c r="C26" s="391"/>
      <c r="D26" s="391"/>
      <c r="E26" s="391"/>
      <c r="F26" s="391"/>
      <c r="G26" s="391"/>
      <c r="H26" s="391"/>
      <c r="I26" s="391"/>
      <c r="J26" s="471"/>
      <c r="K26" s="471"/>
      <c r="L26" s="471"/>
      <c r="M26" s="471"/>
      <c r="N26" s="471"/>
      <c r="O26" s="471"/>
      <c r="P26" s="471"/>
      <c r="Q26" s="471"/>
      <c r="R26" s="471"/>
      <c r="S26" s="471"/>
      <c r="T26" s="471"/>
      <c r="U26" s="471"/>
      <c r="V26" s="439"/>
      <c r="W26" s="439"/>
      <c r="X26" s="471"/>
      <c r="Y26" s="471"/>
      <c r="Z26" s="471"/>
      <c r="AA26" s="471"/>
      <c r="AB26" s="391"/>
      <c r="AC26" s="391"/>
      <c r="AD26" s="391"/>
      <c r="AE26" s="391"/>
      <c r="AF26" s="391"/>
      <c r="AG26" s="391"/>
      <c r="AH26" s="391"/>
      <c r="AI26" s="391"/>
      <c r="AJ26" s="391"/>
      <c r="AK26" s="391"/>
      <c r="AL26" s="391"/>
      <c r="AM26" s="471"/>
      <c r="AN26" s="471"/>
      <c r="AO26" s="473"/>
      <c r="AP26" s="473"/>
      <c r="AQ26" s="479"/>
      <c r="AR26" s="480"/>
      <c r="AS26" s="483"/>
      <c r="AT26" s="471"/>
      <c r="AU26" s="471"/>
      <c r="AV26" s="471"/>
      <c r="AW26" s="471"/>
      <c r="AX26" s="471"/>
      <c r="AY26" s="473"/>
      <c r="AZ26" s="474"/>
      <c r="BA26" s="109"/>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row>
    <row r="27" spans="1:79" ht="12.75" customHeight="1" thickBot="1">
      <c r="A27" s="109"/>
      <c r="B27" s="464"/>
      <c r="C27" s="392"/>
      <c r="D27" s="392"/>
      <c r="E27" s="392"/>
      <c r="F27" s="392"/>
      <c r="G27" s="392"/>
      <c r="H27" s="392"/>
      <c r="I27" s="392"/>
      <c r="J27" s="472"/>
      <c r="K27" s="472"/>
      <c r="L27" s="472"/>
      <c r="M27" s="472"/>
      <c r="N27" s="472"/>
      <c r="O27" s="472"/>
      <c r="P27" s="472"/>
      <c r="Q27" s="472"/>
      <c r="R27" s="472"/>
      <c r="S27" s="472"/>
      <c r="T27" s="472"/>
      <c r="U27" s="472"/>
      <c r="V27" s="441"/>
      <c r="W27" s="441"/>
      <c r="X27" s="472"/>
      <c r="Y27" s="472"/>
      <c r="Z27" s="472"/>
      <c r="AA27" s="472"/>
      <c r="AB27" s="445" t="s">
        <v>262</v>
      </c>
      <c r="AC27" s="445"/>
      <c r="AD27" s="445"/>
      <c r="AE27" s="477" t="s">
        <v>308</v>
      </c>
      <c r="AF27" s="477"/>
      <c r="AG27" s="478" t="s">
        <v>263</v>
      </c>
      <c r="AH27" s="478"/>
      <c r="AI27" s="392" t="s">
        <v>264</v>
      </c>
      <c r="AJ27" s="392"/>
      <c r="AK27" s="392"/>
      <c r="AL27" s="392"/>
      <c r="AM27" s="472"/>
      <c r="AN27" s="472"/>
      <c r="AO27" s="475"/>
      <c r="AP27" s="475"/>
      <c r="AQ27" s="481"/>
      <c r="AR27" s="482"/>
      <c r="AS27" s="484"/>
      <c r="AT27" s="472"/>
      <c r="AU27" s="472"/>
      <c r="AV27" s="472"/>
      <c r="AW27" s="472"/>
      <c r="AX27" s="472"/>
      <c r="AY27" s="475"/>
      <c r="AZ27" s="476"/>
      <c r="BA27" s="109"/>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row>
    <row r="28" spans="1:79" ht="12.75">
      <c r="A28" s="109"/>
      <c r="B28" s="485">
        <f>IF(B15="","",B15)</f>
      </c>
      <c r="C28" s="486"/>
      <c r="D28" s="454"/>
      <c r="E28" s="487"/>
      <c r="F28" s="487"/>
      <c r="G28" s="487"/>
      <c r="H28" s="487"/>
      <c r="I28" s="487"/>
      <c r="J28" s="447"/>
      <c r="K28" s="447"/>
      <c r="L28" s="447"/>
      <c r="M28" s="447"/>
      <c r="N28" s="447"/>
      <c r="O28" s="447"/>
      <c r="P28" s="447"/>
      <c r="Q28" s="447"/>
      <c r="R28" s="447"/>
      <c r="S28" s="447"/>
      <c r="T28" s="447"/>
      <c r="U28" s="447"/>
      <c r="V28" s="447"/>
      <c r="W28" s="447"/>
      <c r="X28" s="447"/>
      <c r="Y28" s="447"/>
      <c r="Z28" s="447"/>
      <c r="AA28" s="447"/>
      <c r="AB28" s="488"/>
      <c r="AC28" s="488"/>
      <c r="AD28" s="488"/>
      <c r="AE28" s="450"/>
      <c r="AF28" s="450"/>
      <c r="AG28" s="454"/>
      <c r="AH28" s="454"/>
      <c r="AI28" s="448"/>
      <c r="AJ28" s="448"/>
      <c r="AK28" s="448"/>
      <c r="AL28" s="448"/>
      <c r="AM28" s="448"/>
      <c r="AN28" s="448"/>
      <c r="AO28" s="448"/>
      <c r="AP28" s="448"/>
      <c r="AQ28" s="454"/>
      <c r="AR28" s="489"/>
      <c r="AS28" s="490"/>
      <c r="AT28" s="454"/>
      <c r="AU28" s="454"/>
      <c r="AV28" s="454"/>
      <c r="AW28" s="454"/>
      <c r="AX28" s="454"/>
      <c r="AY28" s="454"/>
      <c r="AZ28" s="455"/>
      <c r="BA28" s="109"/>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row>
    <row r="29" spans="1:79" ht="12.75">
      <c r="A29" s="109"/>
      <c r="B29" s="491">
        <f aca="true" t="shared" si="3" ref="B29:B34">IF(B16="","",B16)</f>
      </c>
      <c r="C29" s="492"/>
      <c r="D29" s="454"/>
      <c r="E29" s="487"/>
      <c r="F29" s="487"/>
      <c r="G29" s="487"/>
      <c r="H29" s="487"/>
      <c r="I29" s="487"/>
      <c r="J29" s="493"/>
      <c r="K29" s="493"/>
      <c r="L29" s="493"/>
      <c r="M29" s="493"/>
      <c r="N29" s="493"/>
      <c r="O29" s="493"/>
      <c r="P29" s="493"/>
      <c r="Q29" s="493"/>
      <c r="R29" s="493"/>
      <c r="S29" s="493"/>
      <c r="T29" s="493"/>
      <c r="U29" s="493"/>
      <c r="V29" s="493"/>
      <c r="W29" s="493"/>
      <c r="X29" s="493"/>
      <c r="Y29" s="493"/>
      <c r="Z29" s="493"/>
      <c r="AA29" s="493"/>
      <c r="AB29" s="488"/>
      <c r="AC29" s="488"/>
      <c r="AD29" s="488"/>
      <c r="AE29" s="450"/>
      <c r="AF29" s="450"/>
      <c r="AG29" s="454"/>
      <c r="AH29" s="454"/>
      <c r="AI29" s="448"/>
      <c r="AJ29" s="448"/>
      <c r="AK29" s="448"/>
      <c r="AL29" s="448"/>
      <c r="AM29" s="456"/>
      <c r="AN29" s="456"/>
      <c r="AO29" s="456"/>
      <c r="AP29" s="456"/>
      <c r="AQ29" s="454"/>
      <c r="AR29" s="489"/>
      <c r="AS29" s="494"/>
      <c r="AT29" s="495"/>
      <c r="AU29" s="495"/>
      <c r="AV29" s="495"/>
      <c r="AW29" s="495"/>
      <c r="AX29" s="495"/>
      <c r="AY29" s="495"/>
      <c r="AZ29" s="496"/>
      <c r="BA29" s="109"/>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row>
    <row r="30" spans="1:79" ht="12.75">
      <c r="A30" s="109"/>
      <c r="B30" s="491">
        <f t="shared" si="3"/>
      </c>
      <c r="C30" s="492"/>
      <c r="D30" s="454"/>
      <c r="E30" s="487"/>
      <c r="F30" s="487"/>
      <c r="G30" s="487"/>
      <c r="H30" s="487"/>
      <c r="I30" s="487"/>
      <c r="J30" s="493"/>
      <c r="K30" s="493"/>
      <c r="L30" s="493"/>
      <c r="M30" s="493"/>
      <c r="N30" s="493"/>
      <c r="O30" s="493"/>
      <c r="P30" s="493"/>
      <c r="Q30" s="493"/>
      <c r="R30" s="493"/>
      <c r="S30" s="493"/>
      <c r="T30" s="493"/>
      <c r="U30" s="493"/>
      <c r="V30" s="493"/>
      <c r="W30" s="493"/>
      <c r="X30" s="493"/>
      <c r="Y30" s="493"/>
      <c r="Z30" s="493"/>
      <c r="AA30" s="493"/>
      <c r="AB30" s="488"/>
      <c r="AC30" s="488"/>
      <c r="AD30" s="488"/>
      <c r="AE30" s="450"/>
      <c r="AF30" s="450"/>
      <c r="AG30" s="454"/>
      <c r="AH30" s="454"/>
      <c r="AI30" s="448"/>
      <c r="AJ30" s="448"/>
      <c r="AK30" s="448"/>
      <c r="AL30" s="448"/>
      <c r="AM30" s="456"/>
      <c r="AN30" s="456"/>
      <c r="AO30" s="456"/>
      <c r="AP30" s="456"/>
      <c r="AQ30" s="454"/>
      <c r="AR30" s="489"/>
      <c r="AS30" s="494"/>
      <c r="AT30" s="495"/>
      <c r="AU30" s="495"/>
      <c r="AV30" s="495"/>
      <c r="AW30" s="495"/>
      <c r="AX30" s="495"/>
      <c r="AY30" s="495"/>
      <c r="AZ30" s="496"/>
      <c r="BA30" s="109"/>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row>
    <row r="31" spans="1:79" ht="12.75">
      <c r="A31" s="109"/>
      <c r="B31" s="491">
        <f t="shared" si="3"/>
      </c>
      <c r="C31" s="492"/>
      <c r="D31" s="454"/>
      <c r="E31" s="487"/>
      <c r="F31" s="487"/>
      <c r="G31" s="487"/>
      <c r="H31" s="487"/>
      <c r="I31" s="487"/>
      <c r="J31" s="493"/>
      <c r="K31" s="493"/>
      <c r="L31" s="493"/>
      <c r="M31" s="493"/>
      <c r="N31" s="493"/>
      <c r="O31" s="493"/>
      <c r="P31" s="493"/>
      <c r="Q31" s="493"/>
      <c r="R31" s="493"/>
      <c r="S31" s="493"/>
      <c r="T31" s="493"/>
      <c r="U31" s="493"/>
      <c r="V31" s="493"/>
      <c r="W31" s="493"/>
      <c r="X31" s="493"/>
      <c r="Y31" s="493"/>
      <c r="Z31" s="493"/>
      <c r="AA31" s="493"/>
      <c r="AB31" s="488"/>
      <c r="AC31" s="488"/>
      <c r="AD31" s="488"/>
      <c r="AE31" s="450"/>
      <c r="AF31" s="450"/>
      <c r="AG31" s="454"/>
      <c r="AH31" s="454"/>
      <c r="AI31" s="448"/>
      <c r="AJ31" s="448"/>
      <c r="AK31" s="448"/>
      <c r="AL31" s="448"/>
      <c r="AM31" s="456"/>
      <c r="AN31" s="456"/>
      <c r="AO31" s="456"/>
      <c r="AP31" s="456"/>
      <c r="AQ31" s="454"/>
      <c r="AR31" s="489"/>
      <c r="AS31" s="494"/>
      <c r="AT31" s="495"/>
      <c r="AU31" s="495"/>
      <c r="AV31" s="495"/>
      <c r="AW31" s="495"/>
      <c r="AX31" s="495"/>
      <c r="AY31" s="495"/>
      <c r="AZ31" s="496"/>
      <c r="BA31" s="109"/>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row>
    <row r="32" spans="1:79" ht="12.75">
      <c r="A32" s="109"/>
      <c r="B32" s="491">
        <f t="shared" si="3"/>
      </c>
      <c r="C32" s="492"/>
      <c r="D32" s="454"/>
      <c r="E32" s="487"/>
      <c r="F32" s="487"/>
      <c r="G32" s="487"/>
      <c r="H32" s="487"/>
      <c r="I32" s="487"/>
      <c r="J32" s="493"/>
      <c r="K32" s="493"/>
      <c r="L32" s="493"/>
      <c r="M32" s="493"/>
      <c r="N32" s="493"/>
      <c r="O32" s="493"/>
      <c r="P32" s="493"/>
      <c r="Q32" s="493"/>
      <c r="R32" s="493"/>
      <c r="S32" s="493"/>
      <c r="T32" s="493"/>
      <c r="U32" s="493"/>
      <c r="V32" s="493"/>
      <c r="W32" s="493"/>
      <c r="X32" s="493"/>
      <c r="Y32" s="493"/>
      <c r="Z32" s="493"/>
      <c r="AA32" s="493"/>
      <c r="AB32" s="488"/>
      <c r="AC32" s="488"/>
      <c r="AD32" s="488"/>
      <c r="AE32" s="450"/>
      <c r="AF32" s="450"/>
      <c r="AG32" s="454"/>
      <c r="AH32" s="454"/>
      <c r="AI32" s="448"/>
      <c r="AJ32" s="448"/>
      <c r="AK32" s="448"/>
      <c r="AL32" s="448"/>
      <c r="AM32" s="456"/>
      <c r="AN32" s="456"/>
      <c r="AO32" s="456"/>
      <c r="AP32" s="456"/>
      <c r="AQ32" s="454"/>
      <c r="AR32" s="489"/>
      <c r="AS32" s="494"/>
      <c r="AT32" s="495"/>
      <c r="AU32" s="495"/>
      <c r="AV32" s="495"/>
      <c r="AW32" s="495"/>
      <c r="AX32" s="495"/>
      <c r="AY32" s="495"/>
      <c r="AZ32" s="496"/>
      <c r="BA32" s="109"/>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row>
    <row r="33" spans="1:79" ht="12.75">
      <c r="A33" s="109"/>
      <c r="B33" s="491">
        <f t="shared" si="3"/>
      </c>
      <c r="C33" s="492"/>
      <c r="D33" s="454"/>
      <c r="E33" s="487"/>
      <c r="F33" s="487"/>
      <c r="G33" s="487"/>
      <c r="H33" s="487"/>
      <c r="I33" s="487"/>
      <c r="J33" s="493"/>
      <c r="K33" s="493"/>
      <c r="L33" s="493"/>
      <c r="M33" s="493"/>
      <c r="N33" s="493"/>
      <c r="O33" s="493"/>
      <c r="P33" s="493"/>
      <c r="Q33" s="493"/>
      <c r="R33" s="493"/>
      <c r="S33" s="493"/>
      <c r="T33" s="493"/>
      <c r="U33" s="493"/>
      <c r="V33" s="493"/>
      <c r="W33" s="493"/>
      <c r="X33" s="493"/>
      <c r="Y33" s="493"/>
      <c r="Z33" s="493"/>
      <c r="AA33" s="493"/>
      <c r="AB33" s="497"/>
      <c r="AC33" s="497"/>
      <c r="AD33" s="497"/>
      <c r="AE33" s="450"/>
      <c r="AF33" s="450"/>
      <c r="AG33" s="454"/>
      <c r="AH33" s="454"/>
      <c r="AI33" s="456"/>
      <c r="AJ33" s="456"/>
      <c r="AK33" s="456"/>
      <c r="AL33" s="456"/>
      <c r="AM33" s="456"/>
      <c r="AN33" s="456"/>
      <c r="AO33" s="456"/>
      <c r="AP33" s="456"/>
      <c r="AQ33" s="454"/>
      <c r="AR33" s="489"/>
      <c r="AS33" s="494"/>
      <c r="AT33" s="495"/>
      <c r="AU33" s="495"/>
      <c r="AV33" s="495"/>
      <c r="AW33" s="495"/>
      <c r="AX33" s="495"/>
      <c r="AY33" s="495"/>
      <c r="AZ33" s="496"/>
      <c r="BA33" s="109"/>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row>
    <row r="34" spans="1:79" ht="13.5" thickBot="1">
      <c r="A34" s="109"/>
      <c r="B34" s="498">
        <f t="shared" si="3"/>
      </c>
      <c r="C34" s="499"/>
      <c r="D34" s="500"/>
      <c r="E34" s="501"/>
      <c r="F34" s="501"/>
      <c r="G34" s="501"/>
      <c r="H34" s="501"/>
      <c r="I34" s="501"/>
      <c r="J34" s="502"/>
      <c r="K34" s="502"/>
      <c r="L34" s="502"/>
      <c r="M34" s="502"/>
      <c r="N34" s="502"/>
      <c r="O34" s="502"/>
      <c r="P34" s="502"/>
      <c r="Q34" s="502"/>
      <c r="R34" s="502"/>
      <c r="S34" s="502"/>
      <c r="T34" s="502"/>
      <c r="U34" s="502"/>
      <c r="V34" s="502"/>
      <c r="W34" s="502"/>
      <c r="X34" s="502"/>
      <c r="Y34" s="502"/>
      <c r="Z34" s="502"/>
      <c r="AA34" s="502"/>
      <c r="AB34" s="503"/>
      <c r="AC34" s="503"/>
      <c r="AD34" s="503"/>
      <c r="AE34" s="514"/>
      <c r="AF34" s="514"/>
      <c r="AG34" s="500"/>
      <c r="AH34" s="500"/>
      <c r="AI34" s="459"/>
      <c r="AJ34" s="459"/>
      <c r="AK34" s="459"/>
      <c r="AL34" s="459"/>
      <c r="AM34" s="459"/>
      <c r="AN34" s="459"/>
      <c r="AO34" s="459"/>
      <c r="AP34" s="459"/>
      <c r="AQ34" s="500"/>
      <c r="AR34" s="512"/>
      <c r="AS34" s="513"/>
      <c r="AT34" s="500"/>
      <c r="AU34" s="500"/>
      <c r="AV34" s="500"/>
      <c r="AW34" s="500"/>
      <c r="AX34" s="500"/>
      <c r="AY34" s="500"/>
      <c r="AZ34" s="504"/>
      <c r="BA34" s="109"/>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row>
    <row r="35" spans="1:79" ht="14.25" thickBot="1" thickTop="1">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row>
    <row r="36" spans="1:79" ht="14.25" thickBot="1" thickTop="1">
      <c r="A36" s="109"/>
      <c r="B36" s="505" t="s">
        <v>61</v>
      </c>
      <c r="C36" s="506"/>
      <c r="D36" s="507" t="s">
        <v>20</v>
      </c>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8"/>
      <c r="AI36" s="107"/>
      <c r="AJ36" s="509" t="s">
        <v>265</v>
      </c>
      <c r="AK36" s="510"/>
      <c r="AL36" s="510"/>
      <c r="AM36" s="510"/>
      <c r="AN36" s="510"/>
      <c r="AO36" s="510"/>
      <c r="AP36" s="510"/>
      <c r="AQ36" s="510"/>
      <c r="AR36" s="510"/>
      <c r="AS36" s="510"/>
      <c r="AT36" s="510"/>
      <c r="AU36" s="510"/>
      <c r="AV36" s="510"/>
      <c r="AW36" s="510"/>
      <c r="AX36" s="510"/>
      <c r="AY36" s="510"/>
      <c r="AZ36" s="511"/>
      <c r="BA36" s="109"/>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row>
    <row r="37" spans="1:79" ht="13.5">
      <c r="A37" s="109"/>
      <c r="B37" s="485">
        <f>IF(B15="","",B15)</f>
      </c>
      <c r="C37" s="486"/>
      <c r="D37" s="393">
        <f>IF(B15="","","Begin:")</f>
      </c>
      <c r="E37" s="394"/>
      <c r="F37" s="395"/>
      <c r="G37" s="395"/>
      <c r="H37" s="395"/>
      <c r="I37" s="135">
        <f>IF(B15="","","N")</f>
      </c>
      <c r="J37" s="395"/>
      <c r="K37" s="395"/>
      <c r="L37" s="395"/>
      <c r="M37" s="135">
        <f>IF(B15="","","E")</f>
      </c>
      <c r="N37" s="375">
        <f>IF(B15="","","End:")</f>
      </c>
      <c r="O37" s="375"/>
      <c r="P37" s="395"/>
      <c r="Q37" s="395"/>
      <c r="R37" s="395"/>
      <c r="S37" s="135">
        <f>IF(B15="","","N")</f>
      </c>
      <c r="T37" s="395"/>
      <c r="U37" s="395"/>
      <c r="V37" s="395"/>
      <c r="W37" s="135">
        <f>IF(B15="","","E")</f>
      </c>
      <c r="X37" s="520"/>
      <c r="Y37" s="520"/>
      <c r="Z37" s="520"/>
      <c r="AA37" s="520"/>
      <c r="AB37" s="520"/>
      <c r="AC37" s="520"/>
      <c r="AD37" s="520"/>
      <c r="AE37" s="520"/>
      <c r="AF37" s="520"/>
      <c r="AG37" s="520"/>
      <c r="AH37" s="521"/>
      <c r="AI37" s="107"/>
      <c r="AJ37" s="485"/>
      <c r="AK37" s="486"/>
      <c r="AL37" s="518" t="s">
        <v>266</v>
      </c>
      <c r="AM37" s="518"/>
      <c r="AN37" s="518"/>
      <c r="AO37" s="518"/>
      <c r="AP37" s="518"/>
      <c r="AQ37" s="518"/>
      <c r="AR37" s="518"/>
      <c r="AS37" s="518"/>
      <c r="AT37" s="518"/>
      <c r="AU37" s="518"/>
      <c r="AV37" s="518"/>
      <c r="AW37" s="515" t="s">
        <v>307</v>
      </c>
      <c r="AX37" s="515"/>
      <c r="AY37" s="515"/>
      <c r="AZ37" s="516"/>
      <c r="BA37" s="109"/>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row>
    <row r="38" spans="1:79" ht="12.75">
      <c r="A38" s="109"/>
      <c r="B38" s="491">
        <f aca="true" t="shared" si="4" ref="B38:B43">IF(B16="","",B16)</f>
      </c>
      <c r="C38" s="492"/>
      <c r="D38" s="525">
        <f aca="true" t="shared" si="5" ref="D38:D43">IF(B16="","","Begin:")</f>
      </c>
      <c r="E38" s="526"/>
      <c r="F38" s="524"/>
      <c r="G38" s="524"/>
      <c r="H38" s="524"/>
      <c r="I38" s="141">
        <f aca="true" t="shared" si="6" ref="I38:I43">IF(B16="","","N")</f>
      </c>
      <c r="J38" s="524"/>
      <c r="K38" s="524"/>
      <c r="L38" s="524"/>
      <c r="M38" s="141">
        <f aca="true" t="shared" si="7" ref="M38:M43">IF(B16="","","E")</f>
      </c>
      <c r="N38" s="531">
        <f aca="true" t="shared" si="8" ref="N38:N43">IF(B16="","","End:")</f>
      </c>
      <c r="O38" s="531"/>
      <c r="P38" s="524"/>
      <c r="Q38" s="524"/>
      <c r="R38" s="524"/>
      <c r="S38" s="141">
        <f aca="true" t="shared" si="9" ref="S38:S43">IF(B16="","","N")</f>
      </c>
      <c r="T38" s="524"/>
      <c r="U38" s="524"/>
      <c r="V38" s="524"/>
      <c r="W38" s="143">
        <f aca="true" t="shared" si="10" ref="W38:W43">IF(B16="","","E")</f>
      </c>
      <c r="X38" s="533"/>
      <c r="Y38" s="533"/>
      <c r="Z38" s="533"/>
      <c r="AA38" s="533"/>
      <c r="AB38" s="533"/>
      <c r="AC38" s="533"/>
      <c r="AD38" s="533"/>
      <c r="AE38" s="533"/>
      <c r="AF38" s="533"/>
      <c r="AG38" s="533"/>
      <c r="AH38" s="534"/>
      <c r="AI38" s="107"/>
      <c r="AJ38" s="491"/>
      <c r="AK38" s="492"/>
      <c r="AL38" s="519"/>
      <c r="AM38" s="519"/>
      <c r="AN38" s="519"/>
      <c r="AO38" s="519"/>
      <c r="AP38" s="519"/>
      <c r="AQ38" s="519"/>
      <c r="AR38" s="519"/>
      <c r="AS38" s="519"/>
      <c r="AT38" s="519"/>
      <c r="AU38" s="519"/>
      <c r="AV38" s="519"/>
      <c r="AW38" s="492" t="s">
        <v>267</v>
      </c>
      <c r="AX38" s="492"/>
      <c r="AY38" s="492" t="s">
        <v>268</v>
      </c>
      <c r="AZ38" s="517"/>
      <c r="BA38" s="109"/>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row>
    <row r="39" spans="1:79" ht="12.75">
      <c r="A39" s="109"/>
      <c r="B39" s="491">
        <f t="shared" si="4"/>
      </c>
      <c r="C39" s="492"/>
      <c r="D39" s="525">
        <f t="shared" si="5"/>
      </c>
      <c r="E39" s="526"/>
      <c r="F39" s="524"/>
      <c r="G39" s="524"/>
      <c r="H39" s="524"/>
      <c r="I39" s="142">
        <f t="shared" si="6"/>
      </c>
      <c r="J39" s="524"/>
      <c r="K39" s="524"/>
      <c r="L39" s="524"/>
      <c r="M39" s="141">
        <f t="shared" si="7"/>
      </c>
      <c r="N39" s="531">
        <f t="shared" si="8"/>
      </c>
      <c r="O39" s="531"/>
      <c r="P39" s="524"/>
      <c r="Q39" s="524"/>
      <c r="R39" s="524"/>
      <c r="S39" s="141">
        <f t="shared" si="9"/>
      </c>
      <c r="T39" s="524"/>
      <c r="U39" s="524"/>
      <c r="V39" s="524"/>
      <c r="W39" s="143">
        <f t="shared" si="10"/>
      </c>
      <c r="X39" s="533"/>
      <c r="Y39" s="533"/>
      <c r="Z39" s="533"/>
      <c r="AA39" s="533"/>
      <c r="AB39" s="533"/>
      <c r="AC39" s="533"/>
      <c r="AD39" s="533"/>
      <c r="AE39" s="533"/>
      <c r="AF39" s="533"/>
      <c r="AG39" s="533"/>
      <c r="AH39" s="534"/>
      <c r="AI39" s="107"/>
      <c r="AJ39" s="491">
        <v>1</v>
      </c>
      <c r="AK39" s="492"/>
      <c r="AL39" s="492" t="s">
        <v>67</v>
      </c>
      <c r="AM39" s="492"/>
      <c r="AN39" s="492"/>
      <c r="AO39" s="492"/>
      <c r="AP39" s="492"/>
      <c r="AQ39" s="492"/>
      <c r="AR39" s="492"/>
      <c r="AS39" s="492"/>
      <c r="AT39" s="492"/>
      <c r="AU39" s="492"/>
      <c r="AV39" s="492"/>
      <c r="AW39" s="492">
        <v>0.04</v>
      </c>
      <c r="AX39" s="492"/>
      <c r="AY39" s="492">
        <v>0.3</v>
      </c>
      <c r="AZ39" s="517"/>
      <c r="BA39" s="109"/>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row>
    <row r="40" spans="1:79" ht="12.75">
      <c r="A40" s="109"/>
      <c r="B40" s="491">
        <f t="shared" si="4"/>
      </c>
      <c r="C40" s="492"/>
      <c r="D40" s="522">
        <f t="shared" si="5"/>
      </c>
      <c r="E40" s="523"/>
      <c r="F40" s="524"/>
      <c r="G40" s="524"/>
      <c r="H40" s="524"/>
      <c r="I40" s="141">
        <f t="shared" si="6"/>
      </c>
      <c r="J40" s="524"/>
      <c r="K40" s="524"/>
      <c r="L40" s="524"/>
      <c r="M40" s="141">
        <f t="shared" si="7"/>
      </c>
      <c r="N40" s="531">
        <f t="shared" si="8"/>
      </c>
      <c r="O40" s="531"/>
      <c r="P40" s="524"/>
      <c r="Q40" s="524"/>
      <c r="R40" s="524"/>
      <c r="S40" s="141">
        <f t="shared" si="9"/>
      </c>
      <c r="T40" s="524"/>
      <c r="U40" s="524"/>
      <c r="V40" s="524"/>
      <c r="W40" s="143">
        <f t="shared" si="10"/>
      </c>
      <c r="X40" s="533"/>
      <c r="Y40" s="533"/>
      <c r="Z40" s="533"/>
      <c r="AA40" s="533"/>
      <c r="AB40" s="533"/>
      <c r="AC40" s="533"/>
      <c r="AD40" s="533"/>
      <c r="AE40" s="533"/>
      <c r="AF40" s="533"/>
      <c r="AG40" s="533"/>
      <c r="AH40" s="534"/>
      <c r="AI40" s="107"/>
      <c r="AJ40" s="491">
        <v>2</v>
      </c>
      <c r="AK40" s="492"/>
      <c r="AL40" s="492" t="s">
        <v>13</v>
      </c>
      <c r="AM40" s="492"/>
      <c r="AN40" s="492"/>
      <c r="AO40" s="492"/>
      <c r="AP40" s="492"/>
      <c r="AQ40" s="492"/>
      <c r="AR40" s="492"/>
      <c r="AS40" s="492"/>
      <c r="AT40" s="492"/>
      <c r="AU40" s="492"/>
      <c r="AV40" s="492"/>
      <c r="AW40" s="492">
        <v>0.3</v>
      </c>
      <c r="AX40" s="492"/>
      <c r="AY40" s="492">
        <v>5</v>
      </c>
      <c r="AZ40" s="517"/>
      <c r="BA40" s="109"/>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row>
    <row r="41" spans="1:79" ht="12.75">
      <c r="A41" s="109"/>
      <c r="B41" s="491">
        <f t="shared" si="4"/>
      </c>
      <c r="C41" s="492"/>
      <c r="D41" s="525">
        <f t="shared" si="5"/>
      </c>
      <c r="E41" s="526"/>
      <c r="F41" s="524"/>
      <c r="G41" s="524"/>
      <c r="H41" s="524"/>
      <c r="I41" s="141">
        <f t="shared" si="6"/>
      </c>
      <c r="J41" s="524"/>
      <c r="K41" s="524"/>
      <c r="L41" s="524"/>
      <c r="M41" s="141">
        <f t="shared" si="7"/>
      </c>
      <c r="N41" s="531">
        <f t="shared" si="8"/>
      </c>
      <c r="O41" s="531"/>
      <c r="P41" s="524"/>
      <c r="Q41" s="524"/>
      <c r="R41" s="524"/>
      <c r="S41" s="141">
        <f t="shared" si="9"/>
      </c>
      <c r="T41" s="524"/>
      <c r="U41" s="524"/>
      <c r="V41" s="524"/>
      <c r="W41" s="142">
        <f t="shared" si="10"/>
      </c>
      <c r="X41" s="533"/>
      <c r="Y41" s="533"/>
      <c r="Z41" s="533"/>
      <c r="AA41" s="533"/>
      <c r="AB41" s="533"/>
      <c r="AC41" s="533"/>
      <c r="AD41" s="533"/>
      <c r="AE41" s="533"/>
      <c r="AF41" s="533"/>
      <c r="AG41" s="533"/>
      <c r="AH41" s="534"/>
      <c r="AI41" s="107"/>
      <c r="AJ41" s="491">
        <v>3</v>
      </c>
      <c r="AK41" s="492"/>
      <c r="AL41" s="492" t="s">
        <v>27</v>
      </c>
      <c r="AM41" s="492"/>
      <c r="AN41" s="492"/>
      <c r="AO41" s="492"/>
      <c r="AP41" s="492"/>
      <c r="AQ41" s="492"/>
      <c r="AR41" s="492"/>
      <c r="AS41" s="492"/>
      <c r="AT41" s="492"/>
      <c r="AU41" s="492"/>
      <c r="AV41" s="492"/>
      <c r="AW41" s="492">
        <v>5</v>
      </c>
      <c r="AX41" s="492"/>
      <c r="AY41" s="492">
        <v>50</v>
      </c>
      <c r="AZ41" s="517"/>
      <c r="BA41" s="109"/>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row>
    <row r="42" spans="1:79" ht="12.75">
      <c r="A42" s="109"/>
      <c r="B42" s="491">
        <f t="shared" si="4"/>
      </c>
      <c r="C42" s="492"/>
      <c r="D42" s="522">
        <f t="shared" si="5"/>
      </c>
      <c r="E42" s="523"/>
      <c r="F42" s="524"/>
      <c r="G42" s="524"/>
      <c r="H42" s="524"/>
      <c r="I42" s="143">
        <f t="shared" si="6"/>
      </c>
      <c r="J42" s="524"/>
      <c r="K42" s="524"/>
      <c r="L42" s="524"/>
      <c r="M42" s="142">
        <f t="shared" si="7"/>
      </c>
      <c r="N42" s="531">
        <f t="shared" si="8"/>
      </c>
      <c r="O42" s="531"/>
      <c r="P42" s="524"/>
      <c r="Q42" s="524"/>
      <c r="R42" s="524"/>
      <c r="S42" s="141">
        <f t="shared" si="9"/>
      </c>
      <c r="T42" s="524"/>
      <c r="U42" s="524"/>
      <c r="V42" s="524"/>
      <c r="W42" s="141">
        <f t="shared" si="10"/>
      </c>
      <c r="X42" s="533"/>
      <c r="Y42" s="533"/>
      <c r="Z42" s="533"/>
      <c r="AA42" s="533"/>
      <c r="AB42" s="533"/>
      <c r="AC42" s="533"/>
      <c r="AD42" s="533"/>
      <c r="AE42" s="533"/>
      <c r="AF42" s="533"/>
      <c r="AG42" s="533"/>
      <c r="AH42" s="534"/>
      <c r="AI42" s="107"/>
      <c r="AJ42" s="491">
        <v>4</v>
      </c>
      <c r="AK42" s="492"/>
      <c r="AL42" s="492" t="s">
        <v>68</v>
      </c>
      <c r="AM42" s="492"/>
      <c r="AN42" s="492"/>
      <c r="AO42" s="492"/>
      <c r="AP42" s="492"/>
      <c r="AQ42" s="492"/>
      <c r="AR42" s="492"/>
      <c r="AS42" s="492"/>
      <c r="AT42" s="492"/>
      <c r="AU42" s="492"/>
      <c r="AV42" s="492"/>
      <c r="AW42" s="492">
        <v>50</v>
      </c>
      <c r="AX42" s="492"/>
      <c r="AY42" s="492">
        <v>200</v>
      </c>
      <c r="AZ42" s="517"/>
      <c r="BA42" s="109"/>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row>
    <row r="43" spans="1:79" ht="13.5" thickBot="1">
      <c r="A43" s="109"/>
      <c r="B43" s="498">
        <f t="shared" si="4"/>
      </c>
      <c r="C43" s="499"/>
      <c r="D43" s="527">
        <f t="shared" si="5"/>
      </c>
      <c r="E43" s="528"/>
      <c r="F43" s="529"/>
      <c r="G43" s="529"/>
      <c r="H43" s="529"/>
      <c r="I43" s="140">
        <f t="shared" si="6"/>
      </c>
      <c r="J43" s="529"/>
      <c r="K43" s="529"/>
      <c r="L43" s="529"/>
      <c r="M43" s="144">
        <f t="shared" si="7"/>
      </c>
      <c r="N43" s="532">
        <f t="shared" si="8"/>
      </c>
      <c r="O43" s="532"/>
      <c r="P43" s="529"/>
      <c r="Q43" s="529"/>
      <c r="R43" s="529"/>
      <c r="S43" s="140">
        <f t="shared" si="9"/>
      </c>
      <c r="T43" s="529"/>
      <c r="U43" s="529"/>
      <c r="V43" s="529"/>
      <c r="W43" s="140">
        <f t="shared" si="10"/>
      </c>
      <c r="X43" s="535"/>
      <c r="Y43" s="535"/>
      <c r="Z43" s="535"/>
      <c r="AA43" s="535"/>
      <c r="AB43" s="535"/>
      <c r="AC43" s="535"/>
      <c r="AD43" s="535"/>
      <c r="AE43" s="535"/>
      <c r="AF43" s="535"/>
      <c r="AG43" s="535"/>
      <c r="AH43" s="536"/>
      <c r="AI43" s="107"/>
      <c r="AJ43" s="498">
        <v>5</v>
      </c>
      <c r="AK43" s="499"/>
      <c r="AL43" s="499" t="s">
        <v>69</v>
      </c>
      <c r="AM43" s="499"/>
      <c r="AN43" s="499"/>
      <c r="AO43" s="499"/>
      <c r="AP43" s="499"/>
      <c r="AQ43" s="499"/>
      <c r="AR43" s="499"/>
      <c r="AS43" s="499"/>
      <c r="AT43" s="499"/>
      <c r="AU43" s="499"/>
      <c r="AV43" s="499"/>
      <c r="AW43" s="499">
        <v>200</v>
      </c>
      <c r="AX43" s="499"/>
      <c r="AY43" s="499" t="s">
        <v>70</v>
      </c>
      <c r="AZ43" s="530"/>
      <c r="BA43" s="109"/>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row>
    <row r="44" spans="1:79" ht="13.5" thickTop="1">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row>
    <row r="45" spans="1:79" ht="12.75">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row>
    <row r="46" spans="1:79" ht="12.75">
      <c r="A46" s="110"/>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row>
    <row r="47" spans="1:79" ht="12.75">
      <c r="A47" s="110"/>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row>
    <row r="48" spans="1:79" ht="12.75">
      <c r="A48" s="110"/>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row>
    <row r="49" spans="1:79" ht="12.75">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row>
    <row r="50" spans="1:79" ht="12.75">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row>
    <row r="51" spans="1:79" ht="12.75">
      <c r="A51" s="110"/>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row>
    <row r="52" spans="1:79" ht="12.75">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row>
    <row r="53" spans="1:79" ht="12.75">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row>
    <row r="54" spans="1:79" ht="12.75">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row>
    <row r="55" spans="1:79" ht="12.75">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row>
    <row r="56" spans="1:79" ht="12.75">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row>
    <row r="57" spans="1:79" ht="12.75">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row>
    <row r="58" spans="1:79" ht="12.75">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row>
    <row r="59" spans="1:79" ht="12.75">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row>
    <row r="60" spans="1:79" ht="12.75">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row>
    <row r="61" spans="1:79" ht="12.75">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row>
    <row r="62" spans="1:79" ht="12.75">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row>
    <row r="63" spans="1:79" ht="12.75">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row>
    <row r="64" spans="1:79" ht="12.75">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row>
    <row r="65" spans="1:79" ht="12.75">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row>
    <row r="66" spans="1:79" ht="12.75">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row>
    <row r="67" spans="1:79" ht="12.75">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110"/>
      <c r="BY67" s="110"/>
      <c r="BZ67" s="110"/>
      <c r="CA67" s="110"/>
    </row>
    <row r="68" spans="1:79" ht="12.75">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row>
    <row r="69" spans="1:79" ht="12.75">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row>
    <row r="70" spans="1:79" ht="12.75">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row>
    <row r="71" spans="1:79" ht="12.75">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row>
    <row r="109" spans="2:25" ht="12.75">
      <c r="B109" s="106" t="s">
        <v>224</v>
      </c>
      <c r="H109" s="105" t="s">
        <v>225</v>
      </c>
      <c r="K109" s="105" t="s">
        <v>269</v>
      </c>
      <c r="N109" s="105" t="s">
        <v>227</v>
      </c>
      <c r="P109" s="105" t="s">
        <v>219</v>
      </c>
      <c r="Q109" s="105">
        <v>7</v>
      </c>
      <c r="T109" s="105" t="s">
        <v>221</v>
      </c>
      <c r="Y109" s="105" t="s">
        <v>225</v>
      </c>
    </row>
    <row r="110" spans="2:25" ht="12.75">
      <c r="B110" s="106" t="s">
        <v>278</v>
      </c>
      <c r="H110" s="105" t="s">
        <v>93</v>
      </c>
      <c r="K110" s="105" t="s">
        <v>384</v>
      </c>
      <c r="N110" s="105" t="s">
        <v>270</v>
      </c>
      <c r="Q110" s="105">
        <v>31</v>
      </c>
      <c r="T110" s="105" t="s">
        <v>283</v>
      </c>
      <c r="Y110" s="105" t="s">
        <v>93</v>
      </c>
    </row>
    <row r="111" spans="2:25" ht="12.75">
      <c r="B111" s="106" t="s">
        <v>280</v>
      </c>
      <c r="H111" s="105" t="s">
        <v>71</v>
      </c>
      <c r="K111" s="105" t="s">
        <v>226</v>
      </c>
      <c r="N111" s="105" t="s">
        <v>272</v>
      </c>
      <c r="Q111" s="105">
        <v>32</v>
      </c>
      <c r="T111" s="105" t="s">
        <v>284</v>
      </c>
      <c r="Y111" s="105" t="s">
        <v>296</v>
      </c>
    </row>
    <row r="112" spans="2:20" ht="12.75">
      <c r="B112" s="106" t="s">
        <v>279</v>
      </c>
      <c r="K112" s="105" t="s">
        <v>271</v>
      </c>
      <c r="N112" s="105" t="s">
        <v>274</v>
      </c>
      <c r="Q112" s="105">
        <v>33</v>
      </c>
      <c r="T112" s="105" t="s">
        <v>285</v>
      </c>
    </row>
    <row r="113" spans="2:20" ht="12.75">
      <c r="B113" s="106" t="s">
        <v>282</v>
      </c>
      <c r="K113" s="41" t="s">
        <v>273</v>
      </c>
      <c r="N113" s="105" t="s">
        <v>275</v>
      </c>
      <c r="Q113" s="105">
        <v>44</v>
      </c>
      <c r="T113" s="105" t="s">
        <v>286</v>
      </c>
    </row>
    <row r="114" spans="2:20" ht="12.75">
      <c r="B114" s="106" t="s">
        <v>281</v>
      </c>
      <c r="N114" s="105" t="s">
        <v>276</v>
      </c>
      <c r="Q114" s="105">
        <v>45</v>
      </c>
      <c r="T114" s="105" t="s">
        <v>287</v>
      </c>
    </row>
    <row r="115" spans="2:20" ht="12.75">
      <c r="B115" s="106"/>
      <c r="N115" s="105" t="s">
        <v>277</v>
      </c>
      <c r="Q115" s="105">
        <v>46</v>
      </c>
      <c r="T115" s="105" t="s">
        <v>288</v>
      </c>
    </row>
    <row r="116" spans="2:20" ht="12.75">
      <c r="B116" s="106"/>
      <c r="Q116" s="105">
        <v>47</v>
      </c>
      <c r="T116" s="105" t="s">
        <v>289</v>
      </c>
    </row>
    <row r="117" ht="12.75">
      <c r="Q117" s="105">
        <v>48</v>
      </c>
    </row>
    <row r="118" ht="12.75">
      <c r="Q118" s="105">
        <v>49</v>
      </c>
    </row>
    <row r="119" ht="12.75">
      <c r="Q119" s="105">
        <v>371</v>
      </c>
    </row>
    <row r="120" ht="12.75">
      <c r="Q120" s="105">
        <v>372</v>
      </c>
    </row>
    <row r="121" ht="12.75">
      <c r="Q121" s="105">
        <v>358</v>
      </c>
    </row>
    <row r="122" ht="12.75">
      <c r="Q122" s="105">
        <v>370</v>
      </c>
    </row>
    <row r="126" spans="2:22" ht="12.75">
      <c r="B126" s="105" t="s">
        <v>291</v>
      </c>
      <c r="F126" s="105" t="s">
        <v>292</v>
      </c>
      <c r="J126" s="105" t="s">
        <v>293</v>
      </c>
      <c r="R126" s="105" t="s">
        <v>291</v>
      </c>
      <c r="T126" s="105" t="s">
        <v>294</v>
      </c>
      <c r="V126" s="105" t="s">
        <v>295</v>
      </c>
    </row>
    <row r="127" spans="1:23" ht="12.75">
      <c r="A127" s="105">
        <v>1</v>
      </c>
      <c r="B127" s="365" t="e">
        <f>R127+(T127+V127/60)/60</f>
        <v>#VALUE!</v>
      </c>
      <c r="C127" s="365"/>
      <c r="D127" s="365"/>
      <c r="E127" s="365"/>
      <c r="F127" s="364" t="e">
        <f>PI()*B127/180</f>
        <v>#VALUE!</v>
      </c>
      <c r="G127" s="364"/>
      <c r="H127" s="364"/>
      <c r="I127" s="364"/>
      <c r="J127" s="364" t="e">
        <f>ACOS(SIN(F127)*SIN(F129)+(COS(F127)*COS(F129)*COS(F130-F128)))*6371.0087714</f>
        <v>#VALUE!</v>
      </c>
      <c r="K127" s="364"/>
      <c r="L127" s="364"/>
      <c r="M127" s="364"/>
      <c r="R127" s="364" t="b">
        <f>IF(LEN(F37)=6,MID(F37,1,2),IF(LEN(F37)=5,MID(F37,1,1),IF(LEN(F37)=7,MID(F37,1,3))))</f>
        <v>0</v>
      </c>
      <c r="S127" s="364"/>
      <c r="T127" s="364" t="b">
        <f>IF(LEN(F37)=6,MID(F37,3,2),IF(LEN(F37)=5,MID(F37,2,2),IF(LEN(F37)=7,MID(F37,4,2))))</f>
        <v>0</v>
      </c>
      <c r="U127" s="364"/>
      <c r="V127" s="364">
        <f>RIGHT(F37,2)</f>
      </c>
      <c r="W127" s="364"/>
    </row>
    <row r="128" spans="2:23" ht="12.75">
      <c r="B128" s="365" t="e">
        <f>R128+(T128+V128/60)/60</f>
        <v>#VALUE!</v>
      </c>
      <c r="C128" s="365"/>
      <c r="D128" s="365"/>
      <c r="E128" s="365"/>
      <c r="F128" s="364" t="e">
        <f>PI()*B128/180</f>
        <v>#VALUE!</v>
      </c>
      <c r="G128" s="364"/>
      <c r="H128" s="364"/>
      <c r="I128" s="364"/>
      <c r="R128" s="364" t="b">
        <f>IF(LEN(J37)=6,MID(J37,1,2),IF(LEN(J37)=5,MID(J37,1,1),IF(LEN(J37)=7,MID(J37,1,3))))</f>
        <v>0</v>
      </c>
      <c r="S128" s="364"/>
      <c r="T128" s="364" t="b">
        <f>IF(LEN(J37)=6,MID(J37,3,2),IF(LEN(J37)=5,MID(J37,2,2),IF(LEN(J37)=7,MID(J37,4,2))))</f>
        <v>0</v>
      </c>
      <c r="U128" s="364"/>
      <c r="V128" s="364">
        <f>RIGHT(J37,2)</f>
      </c>
      <c r="W128" s="364"/>
    </row>
    <row r="129" spans="2:23" ht="12.75">
      <c r="B129" s="365" t="e">
        <f>R129+(T129+V129/60)/60</f>
        <v>#VALUE!</v>
      </c>
      <c r="C129" s="365"/>
      <c r="D129" s="365"/>
      <c r="E129" s="365"/>
      <c r="F129" s="364" t="e">
        <f>PI()*B129/180</f>
        <v>#VALUE!</v>
      </c>
      <c r="G129" s="364"/>
      <c r="H129" s="364"/>
      <c r="I129" s="364"/>
      <c r="R129" s="364" t="b">
        <f>IF(LEN(P37)=6,MID(P37,1,2),IF(LEN(P37)=5,MID(P37,1,1),IF(LEN(P37)=7,MID(P37,1,3))))</f>
        <v>0</v>
      </c>
      <c r="S129" s="364"/>
      <c r="T129" s="364" t="b">
        <f>IF(LEN(P37)=6,MID(P37,3,2),IF(LEN(P37)=5,MID(P37,2,2),IF(LEN(P37)=7,MID(P37,4,2))))</f>
        <v>0</v>
      </c>
      <c r="U129" s="364"/>
      <c r="V129" s="364">
        <f>RIGHT(P37,2)</f>
      </c>
      <c r="W129" s="364"/>
    </row>
    <row r="130" spans="2:23" ht="12.75">
      <c r="B130" s="365" t="e">
        <f>R130+(T130+V130/60)/60</f>
        <v>#VALUE!</v>
      </c>
      <c r="C130" s="365"/>
      <c r="D130" s="365"/>
      <c r="E130" s="365"/>
      <c r="F130" s="364" t="e">
        <f>PI()*B130/180</f>
        <v>#VALUE!</v>
      </c>
      <c r="G130" s="364"/>
      <c r="H130" s="364"/>
      <c r="I130" s="364"/>
      <c r="R130" s="364" t="b">
        <f>IF(LEN(T37)=6,MID(T37,1,2),IF(LEN(T37)=5,MID(T37,1,1),IF(LEN(T37)=7,MID(T37,1,3))))</f>
        <v>0</v>
      </c>
      <c r="S130" s="364"/>
      <c r="T130" s="364" t="b">
        <f>IF(LEN(T37)=6,MID(T37,3,2),IF(LEN(T37)=5,MID(T37,2,2),IF(LEN(T37)=7,MID(T37,4,2))))</f>
        <v>0</v>
      </c>
      <c r="U130" s="364"/>
      <c r="V130" s="364">
        <f>RIGHT(T37,2)</f>
      </c>
      <c r="W130" s="364"/>
    </row>
    <row r="131" spans="1:5" ht="12.75">
      <c r="A131" s="105">
        <v>2</v>
      </c>
      <c r="B131" s="364"/>
      <c r="C131" s="364"/>
      <c r="D131" s="364"/>
      <c r="E131" s="364"/>
    </row>
    <row r="132" spans="2:5" ht="12.75">
      <c r="B132" s="364"/>
      <c r="C132" s="364"/>
      <c r="D132" s="364"/>
      <c r="E132" s="364"/>
    </row>
    <row r="133" spans="2:5" ht="12.75">
      <c r="B133" s="364"/>
      <c r="C133" s="364"/>
      <c r="D133" s="364"/>
      <c r="E133" s="364"/>
    </row>
    <row r="134" spans="2:5" ht="12.75">
      <c r="B134" s="364"/>
      <c r="C134" s="364"/>
      <c r="D134" s="364"/>
      <c r="E134" s="364"/>
    </row>
    <row r="135" spans="1:5" ht="12.75">
      <c r="A135" s="105">
        <v>3</v>
      </c>
      <c r="B135" s="364"/>
      <c r="C135" s="364"/>
      <c r="D135" s="364"/>
      <c r="E135" s="364"/>
    </row>
    <row r="139" ht="12.75">
      <c r="A139" s="105">
        <v>4</v>
      </c>
    </row>
    <row r="143" ht="12.75">
      <c r="A143" s="105">
        <v>5</v>
      </c>
    </row>
    <row r="147" ht="12.75">
      <c r="A147" s="105">
        <v>6</v>
      </c>
    </row>
    <row r="151" ht="12.75">
      <c r="A151" s="105">
        <v>7</v>
      </c>
    </row>
  </sheetData>
  <sheetProtection password="CD40" sheet="1" objects="1" scenarios="1"/>
  <mergeCells count="490">
    <mergeCell ref="P38:R38"/>
    <mergeCell ref="P39:R39"/>
    <mergeCell ref="X42:AH42"/>
    <mergeCell ref="X43:AH43"/>
    <mergeCell ref="X38:AH38"/>
    <mergeCell ref="X39:AH39"/>
    <mergeCell ref="X40:AH40"/>
    <mergeCell ref="X41:AH41"/>
    <mergeCell ref="T38:V38"/>
    <mergeCell ref="T39:V39"/>
    <mergeCell ref="T40:V40"/>
    <mergeCell ref="T41:V41"/>
    <mergeCell ref="J43:L43"/>
    <mergeCell ref="N42:O42"/>
    <mergeCell ref="N43:O43"/>
    <mergeCell ref="P42:R42"/>
    <mergeCell ref="P43:R43"/>
    <mergeCell ref="T43:V43"/>
    <mergeCell ref="N38:O38"/>
    <mergeCell ref="N39:O39"/>
    <mergeCell ref="N40:O40"/>
    <mergeCell ref="N41:O41"/>
    <mergeCell ref="D38:E38"/>
    <mergeCell ref="D39:E39"/>
    <mergeCell ref="J38:L38"/>
    <mergeCell ref="J39:L39"/>
    <mergeCell ref="F38:H38"/>
    <mergeCell ref="F39:H39"/>
    <mergeCell ref="F41:H41"/>
    <mergeCell ref="AY43:AZ43"/>
    <mergeCell ref="AY42:AZ42"/>
    <mergeCell ref="AW41:AX41"/>
    <mergeCell ref="AY41:AZ41"/>
    <mergeCell ref="B43:C43"/>
    <mergeCell ref="AJ43:AK43"/>
    <mergeCell ref="AL43:AV43"/>
    <mergeCell ref="AW42:AX42"/>
    <mergeCell ref="AW43:AX43"/>
    <mergeCell ref="D42:E42"/>
    <mergeCell ref="D43:E43"/>
    <mergeCell ref="F42:H42"/>
    <mergeCell ref="F43:H43"/>
    <mergeCell ref="J42:L42"/>
    <mergeCell ref="B41:C41"/>
    <mergeCell ref="B42:C42"/>
    <mergeCell ref="AJ42:AK42"/>
    <mergeCell ref="AL42:AV42"/>
    <mergeCell ref="AJ41:AK41"/>
    <mergeCell ref="AL41:AV41"/>
    <mergeCell ref="D41:E41"/>
    <mergeCell ref="J41:L41"/>
    <mergeCell ref="P41:R41"/>
    <mergeCell ref="T42:V42"/>
    <mergeCell ref="AW39:AX39"/>
    <mergeCell ref="AY39:AZ39"/>
    <mergeCell ref="AW40:AX40"/>
    <mergeCell ref="AY40:AZ40"/>
    <mergeCell ref="B40:C40"/>
    <mergeCell ref="AJ40:AK40"/>
    <mergeCell ref="AL40:AV40"/>
    <mergeCell ref="B39:C39"/>
    <mergeCell ref="AJ39:AK39"/>
    <mergeCell ref="AL39:AV39"/>
    <mergeCell ref="D40:E40"/>
    <mergeCell ref="J40:L40"/>
    <mergeCell ref="P40:R40"/>
    <mergeCell ref="F40:H40"/>
    <mergeCell ref="AW37:AZ37"/>
    <mergeCell ref="B38:C38"/>
    <mergeCell ref="AW38:AX38"/>
    <mergeCell ref="AY38:AZ38"/>
    <mergeCell ref="B37:C37"/>
    <mergeCell ref="AJ37:AK38"/>
    <mergeCell ref="AL37:AV38"/>
    <mergeCell ref="P37:R37"/>
    <mergeCell ref="T37:V37"/>
    <mergeCell ref="X37:AH37"/>
    <mergeCell ref="AW34:AX34"/>
    <mergeCell ref="AY34:AZ34"/>
    <mergeCell ref="B36:C36"/>
    <mergeCell ref="D36:AH36"/>
    <mergeCell ref="AJ36:AZ36"/>
    <mergeCell ref="AO34:AP34"/>
    <mergeCell ref="AQ34:AR34"/>
    <mergeCell ref="AS34:AT34"/>
    <mergeCell ref="AU34:AV34"/>
    <mergeCell ref="AE34:AF34"/>
    <mergeCell ref="AI34:AL34"/>
    <mergeCell ref="AM34:AN34"/>
    <mergeCell ref="V34:W34"/>
    <mergeCell ref="X34:Y34"/>
    <mergeCell ref="Z34:AA34"/>
    <mergeCell ref="AB34:AD34"/>
    <mergeCell ref="AY33:AZ33"/>
    <mergeCell ref="B34:C34"/>
    <mergeCell ref="D34:I34"/>
    <mergeCell ref="J34:K34"/>
    <mergeCell ref="L34:M34"/>
    <mergeCell ref="N34:O34"/>
    <mergeCell ref="P34:Q34"/>
    <mergeCell ref="R34:S34"/>
    <mergeCell ref="T34:U34"/>
    <mergeCell ref="AG34:AH34"/>
    <mergeCell ref="AQ33:AR33"/>
    <mergeCell ref="AS33:AT33"/>
    <mergeCell ref="AU33:AV33"/>
    <mergeCell ref="AW33:AX33"/>
    <mergeCell ref="AG33:AH33"/>
    <mergeCell ref="AI33:AL33"/>
    <mergeCell ref="AM33:AN33"/>
    <mergeCell ref="AO33:AP33"/>
    <mergeCell ref="X33:Y33"/>
    <mergeCell ref="Z33:AA33"/>
    <mergeCell ref="AB33:AD33"/>
    <mergeCell ref="AE33:AF33"/>
    <mergeCell ref="AY32:AZ32"/>
    <mergeCell ref="B33:C33"/>
    <mergeCell ref="D33:I33"/>
    <mergeCell ref="J33:K33"/>
    <mergeCell ref="L33:M33"/>
    <mergeCell ref="N33:O33"/>
    <mergeCell ref="P33:Q33"/>
    <mergeCell ref="R33:S33"/>
    <mergeCell ref="T33:U33"/>
    <mergeCell ref="V33:W33"/>
    <mergeCell ref="AQ32:AR32"/>
    <mergeCell ref="AS32:AT32"/>
    <mergeCell ref="AU32:AV32"/>
    <mergeCell ref="AW32:AX32"/>
    <mergeCell ref="AG32:AH32"/>
    <mergeCell ref="AI32:AL32"/>
    <mergeCell ref="AM32:AN32"/>
    <mergeCell ref="AO32:AP32"/>
    <mergeCell ref="X32:Y32"/>
    <mergeCell ref="Z32:AA32"/>
    <mergeCell ref="AB32:AD32"/>
    <mergeCell ref="AE32:AF32"/>
    <mergeCell ref="AY31:AZ31"/>
    <mergeCell ref="B32:C32"/>
    <mergeCell ref="D32:I32"/>
    <mergeCell ref="J32:K32"/>
    <mergeCell ref="L32:M32"/>
    <mergeCell ref="N32:O32"/>
    <mergeCell ref="P32:Q32"/>
    <mergeCell ref="R32:S32"/>
    <mergeCell ref="T32:U32"/>
    <mergeCell ref="V32:W32"/>
    <mergeCell ref="AQ31:AR31"/>
    <mergeCell ref="AS31:AT31"/>
    <mergeCell ref="AU31:AV31"/>
    <mergeCell ref="AW31:AX31"/>
    <mergeCell ref="AG31:AH31"/>
    <mergeCell ref="AI31:AL31"/>
    <mergeCell ref="AM31:AN31"/>
    <mergeCell ref="AO31:AP31"/>
    <mergeCell ref="X31:Y31"/>
    <mergeCell ref="Z31:AA31"/>
    <mergeCell ref="AB31:AD31"/>
    <mergeCell ref="AE31:AF31"/>
    <mergeCell ref="AY30:AZ30"/>
    <mergeCell ref="B31:C31"/>
    <mergeCell ref="D31:I31"/>
    <mergeCell ref="J31:K31"/>
    <mergeCell ref="L31:M31"/>
    <mergeCell ref="N31:O31"/>
    <mergeCell ref="P31:Q31"/>
    <mergeCell ref="R31:S31"/>
    <mergeCell ref="T31:U31"/>
    <mergeCell ref="V31:W31"/>
    <mergeCell ref="AQ30:AR30"/>
    <mergeCell ref="AS30:AT30"/>
    <mergeCell ref="AU30:AV30"/>
    <mergeCell ref="AW30:AX30"/>
    <mergeCell ref="AG30:AH30"/>
    <mergeCell ref="AI30:AL30"/>
    <mergeCell ref="AM30:AN30"/>
    <mergeCell ref="AO30:AP30"/>
    <mergeCell ref="X30:Y30"/>
    <mergeCell ref="Z30:AA30"/>
    <mergeCell ref="AB30:AD30"/>
    <mergeCell ref="AE30:AF30"/>
    <mergeCell ref="AY29:AZ29"/>
    <mergeCell ref="B30:C30"/>
    <mergeCell ref="D30:I30"/>
    <mergeCell ref="J30:K30"/>
    <mergeCell ref="L30:M30"/>
    <mergeCell ref="N30:O30"/>
    <mergeCell ref="P30:Q30"/>
    <mergeCell ref="R30:S30"/>
    <mergeCell ref="T30:U30"/>
    <mergeCell ref="V30:W30"/>
    <mergeCell ref="AQ29:AR29"/>
    <mergeCell ref="AS29:AT29"/>
    <mergeCell ref="AU29:AV29"/>
    <mergeCell ref="AW29:AX29"/>
    <mergeCell ref="AG29:AH29"/>
    <mergeCell ref="AI29:AL29"/>
    <mergeCell ref="AM29:AN29"/>
    <mergeCell ref="AO29:AP29"/>
    <mergeCell ref="X29:Y29"/>
    <mergeCell ref="Z29:AA29"/>
    <mergeCell ref="AB29:AD29"/>
    <mergeCell ref="AE29:AF29"/>
    <mergeCell ref="AY28:AZ28"/>
    <mergeCell ref="B29:C29"/>
    <mergeCell ref="D29:I29"/>
    <mergeCell ref="J29:K29"/>
    <mergeCell ref="L29:M29"/>
    <mergeCell ref="N29:O29"/>
    <mergeCell ref="P29:Q29"/>
    <mergeCell ref="R29:S29"/>
    <mergeCell ref="T29:U29"/>
    <mergeCell ref="V29:W29"/>
    <mergeCell ref="AQ28:AR28"/>
    <mergeCell ref="AS28:AT28"/>
    <mergeCell ref="AU28:AV28"/>
    <mergeCell ref="AW28:AX28"/>
    <mergeCell ref="AG28:AH28"/>
    <mergeCell ref="AI28:AL28"/>
    <mergeCell ref="AM28:AN28"/>
    <mergeCell ref="AO28:AP28"/>
    <mergeCell ref="X28:Y28"/>
    <mergeCell ref="Z28:AA28"/>
    <mergeCell ref="AB28:AD28"/>
    <mergeCell ref="AE28:AF28"/>
    <mergeCell ref="AU25:AV27"/>
    <mergeCell ref="B28:C28"/>
    <mergeCell ref="D28:I28"/>
    <mergeCell ref="J28:K28"/>
    <mergeCell ref="L28:M28"/>
    <mergeCell ref="N28:O28"/>
    <mergeCell ref="P28:Q28"/>
    <mergeCell ref="R28:S28"/>
    <mergeCell ref="T28:U28"/>
    <mergeCell ref="V28:W28"/>
    <mergeCell ref="AM25:AN27"/>
    <mergeCell ref="AW25:AX27"/>
    <mergeCell ref="AY25:AZ27"/>
    <mergeCell ref="AB27:AD27"/>
    <mergeCell ref="AE27:AF27"/>
    <mergeCell ref="AG27:AH27"/>
    <mergeCell ref="AI27:AL27"/>
    <mergeCell ref="AO25:AP27"/>
    <mergeCell ref="AQ25:AR27"/>
    <mergeCell ref="AS25:AT27"/>
    <mergeCell ref="X25:Y27"/>
    <mergeCell ref="Z25:AA27"/>
    <mergeCell ref="AB25:AF26"/>
    <mergeCell ref="AG25:AL26"/>
    <mergeCell ref="P25:Q27"/>
    <mergeCell ref="R25:S27"/>
    <mergeCell ref="T25:U27"/>
    <mergeCell ref="V25:W27"/>
    <mergeCell ref="AV21:AX21"/>
    <mergeCell ref="AY21:AZ21"/>
    <mergeCell ref="B23:C27"/>
    <mergeCell ref="D23:I27"/>
    <mergeCell ref="J23:AA24"/>
    <mergeCell ref="AB23:AR24"/>
    <mergeCell ref="AS23:AZ24"/>
    <mergeCell ref="J25:K27"/>
    <mergeCell ref="L25:M27"/>
    <mergeCell ref="N25:O27"/>
    <mergeCell ref="AM21:AN21"/>
    <mergeCell ref="AO21:AP21"/>
    <mergeCell ref="AQ21:AR21"/>
    <mergeCell ref="AS21:AU21"/>
    <mergeCell ref="AD21:AF21"/>
    <mergeCell ref="AG21:AH21"/>
    <mergeCell ref="AI21:AJ21"/>
    <mergeCell ref="AK21:AL21"/>
    <mergeCell ref="AV20:AX20"/>
    <mergeCell ref="AY20:AZ20"/>
    <mergeCell ref="B21:C21"/>
    <mergeCell ref="D21:E21"/>
    <mergeCell ref="F21:H21"/>
    <mergeCell ref="I21:N21"/>
    <mergeCell ref="O21:T21"/>
    <mergeCell ref="U21:W21"/>
    <mergeCell ref="X21:Z21"/>
    <mergeCell ref="AA21:AC21"/>
    <mergeCell ref="AM20:AN20"/>
    <mergeCell ref="AO20:AP20"/>
    <mergeCell ref="AQ20:AR20"/>
    <mergeCell ref="AS20:AU20"/>
    <mergeCell ref="AD20:AF20"/>
    <mergeCell ref="AG20:AH20"/>
    <mergeCell ref="AI20:AJ20"/>
    <mergeCell ref="AK20:AL20"/>
    <mergeCell ref="AV19:AX19"/>
    <mergeCell ref="AY19:AZ19"/>
    <mergeCell ref="B20:C20"/>
    <mergeCell ref="D20:E20"/>
    <mergeCell ref="F20:H20"/>
    <mergeCell ref="I20:N20"/>
    <mergeCell ref="O20:T20"/>
    <mergeCell ref="U20:W20"/>
    <mergeCell ref="X20:Z20"/>
    <mergeCell ref="AA20:AC20"/>
    <mergeCell ref="AM19:AN19"/>
    <mergeCell ref="AO19:AP19"/>
    <mergeCell ref="AQ19:AR19"/>
    <mergeCell ref="AS19:AU19"/>
    <mergeCell ref="AD19:AF19"/>
    <mergeCell ref="AG19:AH19"/>
    <mergeCell ref="AI19:AJ19"/>
    <mergeCell ref="AK19:AL19"/>
    <mergeCell ref="AV18:AX18"/>
    <mergeCell ref="AY18:AZ18"/>
    <mergeCell ref="B19:C19"/>
    <mergeCell ref="D19:E19"/>
    <mergeCell ref="F19:H19"/>
    <mergeCell ref="I19:N19"/>
    <mergeCell ref="O19:T19"/>
    <mergeCell ref="U19:W19"/>
    <mergeCell ref="X19:Z19"/>
    <mergeCell ref="AA19:AC19"/>
    <mergeCell ref="AM18:AN18"/>
    <mergeCell ref="AO18:AP18"/>
    <mergeCell ref="AQ18:AR18"/>
    <mergeCell ref="AS18:AU18"/>
    <mergeCell ref="AD18:AF18"/>
    <mergeCell ref="AG18:AH18"/>
    <mergeCell ref="AI18:AJ18"/>
    <mergeCell ref="AK18:AL18"/>
    <mergeCell ref="AV17:AX17"/>
    <mergeCell ref="AY17:AZ17"/>
    <mergeCell ref="B18:C18"/>
    <mergeCell ref="D18:E18"/>
    <mergeCell ref="F18:H18"/>
    <mergeCell ref="I18:N18"/>
    <mergeCell ref="O18:T18"/>
    <mergeCell ref="U18:W18"/>
    <mergeCell ref="X18:Z18"/>
    <mergeCell ref="AA18:AC18"/>
    <mergeCell ref="AM17:AN17"/>
    <mergeCell ref="AO17:AP17"/>
    <mergeCell ref="AQ17:AR17"/>
    <mergeCell ref="AS17:AU17"/>
    <mergeCell ref="AD17:AF17"/>
    <mergeCell ref="AG17:AH17"/>
    <mergeCell ref="AI17:AJ17"/>
    <mergeCell ref="AK17:AL17"/>
    <mergeCell ref="AV16:AX16"/>
    <mergeCell ref="AY16:AZ16"/>
    <mergeCell ref="B17:C17"/>
    <mergeCell ref="D17:E17"/>
    <mergeCell ref="F17:H17"/>
    <mergeCell ref="I17:N17"/>
    <mergeCell ref="O17:T17"/>
    <mergeCell ref="U17:W17"/>
    <mergeCell ref="X17:Z17"/>
    <mergeCell ref="AA17:AC17"/>
    <mergeCell ref="AM16:AN16"/>
    <mergeCell ref="AO16:AP16"/>
    <mergeCell ref="AQ16:AR16"/>
    <mergeCell ref="AS16:AU16"/>
    <mergeCell ref="AD16:AF16"/>
    <mergeCell ref="AG16:AH16"/>
    <mergeCell ref="AI16:AJ16"/>
    <mergeCell ref="AK16:AL16"/>
    <mergeCell ref="AV15:AX15"/>
    <mergeCell ref="AY15:AZ15"/>
    <mergeCell ref="B16:C16"/>
    <mergeCell ref="D16:E16"/>
    <mergeCell ref="F16:H16"/>
    <mergeCell ref="I16:N16"/>
    <mergeCell ref="O16:T16"/>
    <mergeCell ref="U16:W16"/>
    <mergeCell ref="X16:Z16"/>
    <mergeCell ref="AA16:AC16"/>
    <mergeCell ref="AM15:AN15"/>
    <mergeCell ref="AO15:AP15"/>
    <mergeCell ref="AQ15:AR15"/>
    <mergeCell ref="AS15:AU15"/>
    <mergeCell ref="AD15:AF15"/>
    <mergeCell ref="AG15:AH15"/>
    <mergeCell ref="AI15:AJ15"/>
    <mergeCell ref="AK15:AL15"/>
    <mergeCell ref="O15:T15"/>
    <mergeCell ref="U15:W15"/>
    <mergeCell ref="X15:Z15"/>
    <mergeCell ref="AA15:AC15"/>
    <mergeCell ref="B15:C15"/>
    <mergeCell ref="D15:E15"/>
    <mergeCell ref="F15:H15"/>
    <mergeCell ref="I15:N15"/>
    <mergeCell ref="AK14:AL14"/>
    <mergeCell ref="AM14:AN14"/>
    <mergeCell ref="I14:N14"/>
    <mergeCell ref="O14:T14"/>
    <mergeCell ref="U14:W14"/>
    <mergeCell ref="X14:Z14"/>
    <mergeCell ref="U13:W13"/>
    <mergeCell ref="X13:Z13"/>
    <mergeCell ref="AA14:AC14"/>
    <mergeCell ref="AD14:AF14"/>
    <mergeCell ref="AA12:AC13"/>
    <mergeCell ref="AD12:AF13"/>
    <mergeCell ref="AU9:AW9"/>
    <mergeCell ref="AX9:AZ9"/>
    <mergeCell ref="AU10:AZ10"/>
    <mergeCell ref="AN9:AO9"/>
    <mergeCell ref="AV12:AX13"/>
    <mergeCell ref="AY12:AZ14"/>
    <mergeCell ref="AG14:AH14"/>
    <mergeCell ref="AI14:AJ14"/>
    <mergeCell ref="AO14:AP14"/>
    <mergeCell ref="AQ14:AR14"/>
    <mergeCell ref="AG12:AR13"/>
    <mergeCell ref="AS12:AU13"/>
    <mergeCell ref="AS14:AU14"/>
    <mergeCell ref="AV14:AX14"/>
    <mergeCell ref="AU7:AW7"/>
    <mergeCell ref="AX7:AZ7"/>
    <mergeCell ref="AN7:AO7"/>
    <mergeCell ref="B8:G8"/>
    <mergeCell ref="H8:R8"/>
    <mergeCell ref="T8:Y8"/>
    <mergeCell ref="Z8:AG8"/>
    <mergeCell ref="AP8:AT8"/>
    <mergeCell ref="AU8:AW8"/>
    <mergeCell ref="AX8:AZ8"/>
    <mergeCell ref="AU5:AZ5"/>
    <mergeCell ref="T6:Y6"/>
    <mergeCell ref="AU6:AW6"/>
    <mergeCell ref="AX6:AZ6"/>
    <mergeCell ref="AP5:AT6"/>
    <mergeCell ref="C3:G3"/>
    <mergeCell ref="I3:L3"/>
    <mergeCell ref="P2:AL3"/>
    <mergeCell ref="B5:G6"/>
    <mergeCell ref="H5:R6"/>
    <mergeCell ref="T5:Y5"/>
    <mergeCell ref="Z5:AG5"/>
    <mergeCell ref="Z6:AG6"/>
    <mergeCell ref="AH5:AO6"/>
    <mergeCell ref="D37:E37"/>
    <mergeCell ref="B7:G7"/>
    <mergeCell ref="F37:H37"/>
    <mergeCell ref="J37:L37"/>
    <mergeCell ref="B9:G9"/>
    <mergeCell ref="H9:R9"/>
    <mergeCell ref="B10:G10"/>
    <mergeCell ref="H10:R10"/>
    <mergeCell ref="B12:C14"/>
    <mergeCell ref="D12:E14"/>
    <mergeCell ref="N37:O37"/>
    <mergeCell ref="H7:R7"/>
    <mergeCell ref="T7:Y7"/>
    <mergeCell ref="Z7:AG7"/>
    <mergeCell ref="T9:Y10"/>
    <mergeCell ref="Z9:AG9"/>
    <mergeCell ref="Z10:AG10"/>
    <mergeCell ref="F12:H14"/>
    <mergeCell ref="I12:T13"/>
    <mergeCell ref="U12:Z12"/>
    <mergeCell ref="AH7:AM7"/>
    <mergeCell ref="AH8:AM8"/>
    <mergeCell ref="AH9:AM9"/>
    <mergeCell ref="AH10:AT10"/>
    <mergeCell ref="AP7:AT7"/>
    <mergeCell ref="AN8:AO8"/>
    <mergeCell ref="AP9:AT9"/>
    <mergeCell ref="B127:E127"/>
    <mergeCell ref="B128:E128"/>
    <mergeCell ref="B129:E129"/>
    <mergeCell ref="J127:M127"/>
    <mergeCell ref="R127:S127"/>
    <mergeCell ref="R128:S128"/>
    <mergeCell ref="R129:S129"/>
    <mergeCell ref="R130:S130"/>
    <mergeCell ref="B134:E134"/>
    <mergeCell ref="B135:E135"/>
    <mergeCell ref="B130:E130"/>
    <mergeCell ref="F127:I127"/>
    <mergeCell ref="F128:I128"/>
    <mergeCell ref="F129:I129"/>
    <mergeCell ref="F130:I130"/>
    <mergeCell ref="B131:E131"/>
    <mergeCell ref="B132:E132"/>
    <mergeCell ref="B133:E133"/>
    <mergeCell ref="T127:U127"/>
    <mergeCell ref="T128:U128"/>
    <mergeCell ref="T129:U129"/>
    <mergeCell ref="T130:U130"/>
    <mergeCell ref="V127:W127"/>
    <mergeCell ref="V128:W128"/>
    <mergeCell ref="V129:W129"/>
    <mergeCell ref="V130:W130"/>
  </mergeCells>
  <dataValidations count="38">
    <dataValidation type="list" allowBlank="1" showInputMessage="1" showErrorMessage="1" prompt="INSERT:&#10;NAT - National&#10;REG - Regional&#10;EXER - Exercises&#10;OPS - Operational Flight.&#10;RIG - Oil Rig Patrol&#10;SHIP - Shipping Patrol&#10;TDH - Tour de Horizon Flight&#10;CEPCO" sqref="AP7:AT9">
      <formula1>T$109:T$116</formula1>
    </dataValidation>
    <dataValidation type="list" allowBlank="1" showInputMessage="1" showErrorMessage="1" prompt="Russia      7    NL            31    &#10;Belgium    32   France      33    &#10;U. K.         44  Denmark   45&#10;Sweden    46   Norway     47&#10;Poland      48  Germany   49&#10;Finland    358   Lithuania  370&#10;Latvia       371  Estonia    372" sqref="D15:E21 AN7:AO9">
      <formula1>$Q$109:$Q$122</formula1>
    </dataValidation>
    <dataValidation allowBlank="1" showInputMessage="1" showErrorMessage="1" prompt="Give the time in format hh:mm. For example 09:40" sqref="F15:H21"/>
    <dataValidation allowBlank="1" showInputMessage="1" showErrorMessage="1" prompt="Insert length of oiled area in KM" sqref="U15:U21"/>
    <dataValidation allowBlank="1" showInputMessage="1" showErrorMessage="1" prompt="Insert width of oiled area in KM" sqref="X15:X21"/>
    <dataValidation allowBlank="1" showInputMessage="1" showErrorMessage="1" prompt="Insert percentage of coverage" sqref="AA15:AA21"/>
    <dataValidation type="list" allowBlank="1" showInputMessage="1" showErrorMessage="1" prompt="Tick HELCOM box with 'X' if the flight is in HELCOM Area" sqref="B3">
      <formula1>$P$109</formula1>
    </dataValidation>
    <dataValidation type="list" allowBlank="1" showInputMessage="1" showErrorMessage="1" prompt="Tick BONN box with 'X' if the flight is in BONN Area" sqref="H3">
      <formula1>$P$109</formula1>
    </dataValidation>
    <dataValidation type="list" allowBlank="1" showInputMessage="1" showErrorMessage="1" prompt="Tick NO POLLUTION DETECTED with 'X' if no pollution is detected" sqref="AP3">
      <formula1>$P$109</formula1>
    </dataValidation>
    <dataValidation type="list" allowBlank="1" showInputMessage="1" showErrorMessage="1" prompt="'Y' Sensor used and pollution detected&#10;'N' Sensor used but pollution not detected&#10;'-' Sensor was not used or not available" sqref="T28:T34 P28:P34 L28:L34 Z28:Z34 R28:R34 X28:X34 V28:V34 N28:N34 J28:J34">
      <formula1>$H$109:$H$111</formula1>
    </dataValidation>
    <dataValidation type="whole" allowBlank="1" showInputMessage="1" showErrorMessage="1" prompt="Insert wind direction in DEGREES" sqref="AB28:AB34">
      <formula1>0</formula1>
      <formula2>360</formula2>
    </dataValidation>
    <dataValidation allowBlank="1" showInputMessage="1" showErrorMessage="1" prompt="Insert visibility in NM" sqref="AM28:AM34"/>
    <dataValidation type="whole" allowBlank="1" showInputMessage="1" showErrorMessage="1" prompt="0  like mirror&#10;1  sml wavelets w/crest&#10;2  lrg wavelets, crest /glossy foam&#10;3  sml wavs&#10;4  mod. wavs w/whitecaps&#10;5  lrg wavs foam/spray&#10;6  sea heaps up w/spray, brking waves&#10;7  mod. high wavs, bl. foam spray&#10;8  hi wavs, overhang, crest bl. foam, rolling" sqref="AO28:AO34">
      <formula1>0</formula1>
      <formula2>8</formula2>
    </dataValidation>
    <dataValidation type="list" allowBlank="1" showInputMessage="1" showErrorMessage="1" prompt="Select rain type:&#10;BR&#10;HZ&#10;FG&#10;DZ&#10;RA&#10;TS&#10;SN" sqref="AQ34">
      <formula1>$N$109:$N$115</formula1>
    </dataValidation>
    <dataValidation type="list" allowBlank="1" showInputMessage="1" showErrorMessage="1" prompt="Insert 'X' if satellite detection was confirmed as MINERAL OIL" sqref="AS28:AT34">
      <formula1>$P$109</formula1>
    </dataValidation>
    <dataValidation type="list" allowBlank="1" showInputMessage="1" showErrorMessage="1" prompt="Insert 'X' if satellite detection was confirmed as OTHER POLLUTION than Mineral oil " sqref="AU28:AV34">
      <formula1>$P$109</formula1>
    </dataValidation>
    <dataValidation type="list" allowBlank="1" showInputMessage="1" showErrorMessage="1" prompt="Insert 'X' if satellite detection was confirmed as NATURAL PHENOMENA (e.g. algae, sea current)" sqref="AW28:AX34">
      <formula1>$P$109</formula1>
    </dataValidation>
    <dataValidation type="list" allowBlank="1" showInputMessage="1" showErrorMessage="1" prompt="Insert 'X' if NOTHING was FOUND in the position of satellite detection " sqref="AY28:AZ34">
      <formula1>$P$109</formula1>
    </dataValidation>
    <dataValidation allowBlank="1" showInputMessage="1" showErrorMessage="1" prompt="Insert remarks related to the slick" sqref="X37:X43"/>
    <dataValidation type="list" allowBlank="1" showInputMessage="1" showErrorMessage="1" prompt="Select WX type:&#10;BR - Mist&#10;HZ - Haze&#10;FG - Fog&#10;DZ - Drizzle&#10;RA - Rain&#10;TS - Thunderstorm&#10;SN - Snow" sqref="AQ28:AR33">
      <formula1>$N$109:$N$115</formula1>
    </dataValidation>
    <dataValidation allowBlank="1" showInputMessage="1" showErrorMessage="1" prompt="Select the POLLUTION TYPE:&#10;OIL - Oil&#10;CHEM - Chemical&#10;FISH - Fish Oil or Waste&#10;VEG - Vegetable Oil or Waste&#10;OTH - Other (amplify in Remarks)&#10;UNK - Unknown (if not identified - i.e. at night)" sqref="D28:I34"/>
    <dataValidation type="list" allowBlank="1" showInputMessage="1" showErrorMessage="1" prompt="Crew assessment of combatting needed. Please mark 'Y' if needed, 'N' if not needed and 'UNK' if the combatting need is unknown." sqref="AY15:AZ21">
      <formula1>$Y$109:$Y$111</formula1>
    </dataValidation>
    <dataValidation type="whole" allowBlank="1" showInputMessage="1" showErrorMessage="1" prompt="Insert Observation number" sqref="B15:C21">
      <formula1>1</formula1>
      <formula2>50</formula2>
    </dataValidation>
    <dataValidation allowBlank="1" showInputMessage="1" showErrorMessage="1" prompt="Insert wind speed in BFT, KNOTS or M/S as required by national&#10;authorities.&#10;Caption in cell AE27." sqref="AE28:AF34"/>
    <dataValidation allowBlank="1" showInputMessage="1" showErrorMessage="1" prompt="Insert percentage of each category of Bonn Agreement Oil Appearance Code 1" sqref="AG15:AH21"/>
    <dataValidation allowBlank="1" showInputMessage="1" showErrorMessage="1" prompt="Insert percentage of each category of Bonn Agreement Oil Appearance Code 2" sqref="AI15:AJ21"/>
    <dataValidation allowBlank="1" showInputMessage="1" showErrorMessage="1" prompt="Insert percentage of each category of Bonn Agreement Oil Appearance Code 3" sqref="AK15:AL21"/>
    <dataValidation allowBlank="1" showInputMessage="1" showErrorMessage="1" prompt="Insert percentage of each category of Bonn Agreement Oil Appearance Code 4" sqref="AM15:AN21"/>
    <dataValidation allowBlank="1" showInputMessage="1" showErrorMessage="1" prompt="Insert percentage of each category of Bonn Agreement Oil Appearance Code 5" sqref="AO15:AP21"/>
    <dataValidation allowBlank="1" showInputMessage="1" showErrorMessage="1" prompt="Format: DEG MIN DECIMAL MIN i.e.010°35.6 is written 01035.6. Datum WGS84." sqref="O21:T21"/>
    <dataValidation allowBlank="1" showInputMessage="1" showErrorMessage="1" prompt="Insert latitude of the start position in format '5544.33'" sqref="P38:R43 F37:H43"/>
    <dataValidation allowBlank="1" showInputMessage="1" showErrorMessage="1" prompt="Insert longitude of the end position in format '01025.7'" sqref="T43:V43"/>
    <dataValidation type="list" allowBlank="1" showInputMessage="1" showErrorMessage="1" prompt="Select amount of clouds:&#10;SKC&#10;FEW&#10;SCT&#10;BKN&#10;OVC" sqref="AG28:AH34">
      <formula1>$K$109:$K$113</formula1>
    </dataValidation>
    <dataValidation allowBlank="1" showInputMessage="1" showErrorMessage="1" prompt="Format: DEG MIN DECIMAL MIN i.e.59°34'64''is written 5934.64. Datum WGS84." sqref="I15:N21"/>
    <dataValidation allowBlank="1" showInputMessage="1" showErrorMessage="1" prompt="Format: DEG MIN DECIMAL MIN i.e.010°35.6 is written 01035.6. Datum WGS84." sqref="O15:T20"/>
    <dataValidation allowBlank="1" showInputMessage="1" showErrorMessage="1" prompt="Insert longitude of the start position in format '01025.7'" sqref="J37:L43"/>
    <dataValidation allowBlank="1" showInputMessage="1" showErrorMessage="1" prompt="Insert longitude of the end position in format '01025.7'" sqref="T37:V42"/>
    <dataValidation allowBlank="1" showInputMessage="1" showErrorMessage="1" prompt="Insert latitude of the end position in format '5544.33'" sqref="P37:R37"/>
  </dataValidations>
  <printOptions/>
  <pageMargins left="0.15748031496062992" right="0.4724409448818898" top="0.2755905511811024" bottom="0.2755905511811024" header="0" footer="0"/>
  <pageSetup blackAndWhite="1" horizontalDpi="300" verticalDpi="300" orientation="landscape" paperSize="9" scale="95" r:id="rId1"/>
  <ignoredErrors>
    <ignoredError sqref="V128" formula="1"/>
  </ignoredErrors>
</worksheet>
</file>

<file path=xl/worksheets/sheet5.xml><?xml version="1.0" encoding="utf-8"?>
<worksheet xmlns="http://schemas.openxmlformats.org/spreadsheetml/2006/main" xmlns:r="http://schemas.openxmlformats.org/officeDocument/2006/relationships">
  <sheetPr codeName="Ark2"/>
  <dimension ref="A1:AP41"/>
  <sheetViews>
    <sheetView zoomScale="88" zoomScaleNormal="88" workbookViewId="0" topLeftCell="A1">
      <selection activeCell="AD36" sqref="AD36:AE36"/>
    </sheetView>
  </sheetViews>
  <sheetFormatPr defaultColWidth="9.140625" defaultRowHeight="12.75"/>
  <cols>
    <col min="1" max="16" width="3.28125" style="151" customWidth="1"/>
    <col min="17" max="17" width="3.7109375" style="151" customWidth="1"/>
    <col min="18" max="23" width="3.28125" style="151" customWidth="1"/>
    <col min="24" max="32" width="4.00390625" style="151" customWidth="1"/>
    <col min="33" max="75" width="3.28125" style="151" customWidth="1"/>
    <col min="76" max="16384" width="9.140625" style="151" customWidth="1"/>
  </cols>
  <sheetData>
    <row r="1" spans="1:42" ht="12">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row>
    <row r="2" spans="1:42" ht="12.75" thickBot="1">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row>
    <row r="3" spans="1:42" ht="17.25" thickBot="1" thickTop="1">
      <c r="A3" s="152">
        <f>IF('REP FORM'!B3="","",'REP FORM'!B3)</f>
      </c>
      <c r="B3" s="540" t="s">
        <v>310</v>
      </c>
      <c r="C3" s="541"/>
      <c r="D3" s="541"/>
      <c r="E3" s="541"/>
      <c r="F3" s="541"/>
      <c r="G3" s="152">
        <f>IF('REP FORM'!H3="","",'REP FORM'!H3)</f>
      </c>
      <c r="H3" s="542" t="s">
        <v>311</v>
      </c>
      <c r="I3" s="543"/>
      <c r="J3" s="543"/>
      <c r="K3" s="543"/>
      <c r="L3" s="543"/>
      <c r="M3" s="543"/>
      <c r="N3" s="568" t="s">
        <v>312</v>
      </c>
      <c r="O3" s="568"/>
      <c r="P3" s="568"/>
      <c r="Q3" s="568"/>
      <c r="R3" s="568"/>
      <c r="S3" s="568"/>
      <c r="T3" s="568"/>
      <c r="U3" s="568"/>
      <c r="V3" s="568"/>
      <c r="W3" s="568"/>
      <c r="X3" s="568"/>
      <c r="Y3" s="568"/>
      <c r="Z3" s="568"/>
      <c r="AA3" s="568"/>
      <c r="AB3" s="568"/>
      <c r="AC3" s="568"/>
      <c r="AD3" s="568"/>
      <c r="AE3" s="568"/>
      <c r="AF3" s="568"/>
      <c r="AG3" s="568"/>
      <c r="AH3" s="150"/>
      <c r="AI3" s="150"/>
      <c r="AJ3" s="150"/>
      <c r="AK3" s="150"/>
      <c r="AL3" s="150"/>
      <c r="AM3" s="150"/>
      <c r="AN3" s="150"/>
      <c r="AO3" s="150"/>
      <c r="AP3" s="150"/>
    </row>
    <row r="4" spans="1:42" ht="13.5" thickBot="1" thickTop="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row>
    <row r="5" spans="1:42" ht="12">
      <c r="A5" s="544" t="s">
        <v>21</v>
      </c>
      <c r="B5" s="537"/>
      <c r="C5" s="537"/>
      <c r="D5" s="537"/>
      <c r="E5" s="537"/>
      <c r="F5" s="537"/>
      <c r="G5" s="537"/>
      <c r="H5" s="537" t="s">
        <v>237</v>
      </c>
      <c r="I5" s="537"/>
      <c r="J5" s="537"/>
      <c r="K5" s="537"/>
      <c r="L5" s="537"/>
      <c r="M5" s="537" t="s">
        <v>57</v>
      </c>
      <c r="N5" s="537"/>
      <c r="O5" s="537"/>
      <c r="P5" s="537"/>
      <c r="Q5" s="537"/>
      <c r="R5" s="537" t="s">
        <v>313</v>
      </c>
      <c r="S5" s="537"/>
      <c r="T5" s="537"/>
      <c r="U5" s="537"/>
      <c r="V5" s="537" t="s">
        <v>58</v>
      </c>
      <c r="W5" s="537"/>
      <c r="X5" s="537"/>
      <c r="Y5" s="537" t="s">
        <v>314</v>
      </c>
      <c r="Z5" s="537"/>
      <c r="AA5" s="537"/>
      <c r="AB5" s="537" t="s">
        <v>314</v>
      </c>
      <c r="AC5" s="537"/>
      <c r="AD5" s="537"/>
      <c r="AE5" s="537" t="s">
        <v>12</v>
      </c>
      <c r="AF5" s="537"/>
      <c r="AG5" s="537" t="s">
        <v>59</v>
      </c>
      <c r="AH5" s="537"/>
      <c r="AI5" s="537" t="s">
        <v>315</v>
      </c>
      <c r="AJ5" s="537"/>
      <c r="AK5" s="537" t="s">
        <v>316</v>
      </c>
      <c r="AL5" s="545"/>
      <c r="AM5" s="150"/>
      <c r="AN5" s="150"/>
      <c r="AO5" s="150"/>
      <c r="AP5" s="150"/>
    </row>
    <row r="6" spans="1:42" ht="13.5" customHeight="1" thickBot="1">
      <c r="A6" s="538" t="str">
        <f>'REP FORM'!H5</f>
        <v>INSERT REPORTING AUTHORITY</v>
      </c>
      <c r="B6" s="539"/>
      <c r="C6" s="539"/>
      <c r="D6" s="539"/>
      <c r="E6" s="539"/>
      <c r="F6" s="539"/>
      <c r="G6" s="539"/>
      <c r="H6" s="539">
        <f>'REP FORM'!H7</f>
      </c>
      <c r="I6" s="539"/>
      <c r="J6" s="539"/>
      <c r="K6" s="539"/>
      <c r="L6" s="539"/>
      <c r="M6" s="539">
        <f>'REP FORM'!H8</f>
      </c>
      <c r="N6" s="539"/>
      <c r="O6" s="539"/>
      <c r="P6" s="539"/>
      <c r="Q6" s="539"/>
      <c r="R6" s="539" t="str">
        <f>'REP FORM'!Z5</f>
        <v>XXX</v>
      </c>
      <c r="S6" s="539"/>
      <c r="T6" s="539"/>
      <c r="U6" s="539"/>
      <c r="V6" s="539" t="str">
        <f>'REP FORM'!Z6</f>
        <v>YYY</v>
      </c>
      <c r="W6" s="539"/>
      <c r="X6" s="539"/>
      <c r="Y6" s="539" t="str">
        <f>'REP FORM'!Z7</f>
        <v>Jensen</v>
      </c>
      <c r="Z6" s="539"/>
      <c r="AA6" s="539"/>
      <c r="AB6" s="539">
        <f>'REP FORM'!Z8</f>
      </c>
      <c r="AC6" s="539"/>
      <c r="AD6" s="539"/>
      <c r="AE6" s="539">
        <f>'REP FORM'!H9</f>
      </c>
      <c r="AF6" s="539"/>
      <c r="AG6" s="576">
        <f>'REP FORM'!H10</f>
      </c>
      <c r="AH6" s="577"/>
      <c r="AI6" s="577"/>
      <c r="AJ6" s="577"/>
      <c r="AK6" s="577"/>
      <c r="AL6" s="578"/>
      <c r="AM6" s="150"/>
      <c r="AN6" s="150"/>
      <c r="AO6" s="150"/>
      <c r="AP6" s="150"/>
    </row>
    <row r="7" spans="1:42" ht="12.75" thickBot="1">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row>
    <row r="8" spans="1:42" ht="12.75" customHeight="1">
      <c r="A8" s="544" t="s">
        <v>60</v>
      </c>
      <c r="B8" s="537"/>
      <c r="C8" s="537"/>
      <c r="D8" s="537"/>
      <c r="E8" s="537" t="s">
        <v>317</v>
      </c>
      <c r="F8" s="537"/>
      <c r="G8" s="537"/>
      <c r="H8" s="537"/>
      <c r="I8" s="537"/>
      <c r="J8" s="537"/>
      <c r="K8" s="537"/>
      <c r="L8" s="537"/>
      <c r="M8" s="537"/>
      <c r="N8" s="537"/>
      <c r="O8" s="537"/>
      <c r="P8" s="537"/>
      <c r="Q8" s="537"/>
      <c r="R8" s="537"/>
      <c r="S8" s="537"/>
      <c r="T8" s="537"/>
      <c r="U8" s="537"/>
      <c r="V8" s="537"/>
      <c r="W8" s="537"/>
      <c r="X8" s="546" t="s">
        <v>337</v>
      </c>
      <c r="Y8" s="546"/>
      <c r="Z8" s="546"/>
      <c r="AA8" s="546"/>
      <c r="AB8" s="546"/>
      <c r="AC8" s="546" t="s">
        <v>319</v>
      </c>
      <c r="AD8" s="546"/>
      <c r="AE8" s="546"/>
      <c r="AF8" s="546"/>
      <c r="AG8" s="546"/>
      <c r="AH8" s="546" t="s">
        <v>318</v>
      </c>
      <c r="AI8" s="546"/>
      <c r="AJ8" s="546"/>
      <c r="AK8" s="546"/>
      <c r="AL8" s="547"/>
      <c r="AM8" s="150"/>
      <c r="AN8" s="150"/>
      <c r="AO8" s="150"/>
      <c r="AP8" s="150"/>
    </row>
    <row r="9" spans="1:42" ht="12">
      <c r="A9" s="554">
        <f>'REP FORM'!AP7</f>
        <v>0</v>
      </c>
      <c r="B9" s="550"/>
      <c r="C9" s="550"/>
      <c r="D9" s="550"/>
      <c r="E9" s="550"/>
      <c r="F9" s="550">
        <f>'REP FORM'!AH7</f>
      </c>
      <c r="G9" s="550"/>
      <c r="H9" s="550"/>
      <c r="I9" s="550"/>
      <c r="J9" s="550"/>
      <c r="K9" s="550"/>
      <c r="L9" s="550"/>
      <c r="M9" s="550"/>
      <c r="N9" s="550"/>
      <c r="O9" s="550"/>
      <c r="P9" s="550"/>
      <c r="Q9" s="550"/>
      <c r="R9" s="550"/>
      <c r="S9" s="550"/>
      <c r="T9" s="550"/>
      <c r="U9" s="550"/>
      <c r="V9" s="550"/>
      <c r="W9" s="550"/>
      <c r="X9" s="548"/>
      <c r="Y9" s="548"/>
      <c r="Z9" s="548"/>
      <c r="AA9" s="548"/>
      <c r="AB9" s="548"/>
      <c r="AC9" s="548"/>
      <c r="AD9" s="548"/>
      <c r="AE9" s="548"/>
      <c r="AF9" s="548"/>
      <c r="AG9" s="548"/>
      <c r="AH9" s="548"/>
      <c r="AI9" s="548"/>
      <c r="AJ9" s="548"/>
      <c r="AK9" s="548"/>
      <c r="AL9" s="549"/>
      <c r="AM9" s="150"/>
      <c r="AN9" s="150"/>
      <c r="AO9" s="150"/>
      <c r="AP9" s="150"/>
    </row>
    <row r="10" spans="1:42" ht="12.75" thickBot="1">
      <c r="A10" s="538"/>
      <c r="B10" s="539"/>
      <c r="C10" s="539"/>
      <c r="D10" s="539"/>
      <c r="E10" s="539"/>
      <c r="F10" s="539"/>
      <c r="G10" s="539"/>
      <c r="H10" s="539"/>
      <c r="I10" s="539"/>
      <c r="J10" s="539"/>
      <c r="K10" s="539"/>
      <c r="L10" s="539"/>
      <c r="M10" s="539"/>
      <c r="N10" s="539"/>
      <c r="O10" s="539"/>
      <c r="P10" s="539"/>
      <c r="Q10" s="539"/>
      <c r="R10" s="539"/>
      <c r="S10" s="539"/>
      <c r="T10" s="539"/>
      <c r="U10" s="539"/>
      <c r="V10" s="539"/>
      <c r="W10" s="539"/>
      <c r="X10" s="553">
        <f>'REP FORM'!AU7</f>
        <v>0</v>
      </c>
      <c r="Y10" s="539"/>
      <c r="Z10" s="539"/>
      <c r="AA10" s="539"/>
      <c r="AB10" s="539"/>
      <c r="AC10" s="553">
        <f>'REP FORM'!AX7</f>
        <v>0</v>
      </c>
      <c r="AD10" s="539"/>
      <c r="AE10" s="539"/>
      <c r="AF10" s="539"/>
      <c r="AG10" s="539"/>
      <c r="AH10" s="551">
        <f>'REP FORM'!AU10</f>
        <v>0</v>
      </c>
      <c r="AI10" s="551"/>
      <c r="AJ10" s="551"/>
      <c r="AK10" s="551"/>
      <c r="AL10" s="552"/>
      <c r="AM10" s="150"/>
      <c r="AN10" s="150"/>
      <c r="AO10" s="150"/>
      <c r="AP10" s="150"/>
    </row>
    <row r="11" spans="1:42" ht="12.75" thickBot="1">
      <c r="A11" s="150"/>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row>
    <row r="12" spans="1:42" ht="11.25" customHeight="1">
      <c r="A12" s="556" t="s">
        <v>35</v>
      </c>
      <c r="B12" s="558" t="s">
        <v>23</v>
      </c>
      <c r="C12" s="558"/>
      <c r="D12" s="558" t="s">
        <v>24</v>
      </c>
      <c r="E12" s="558"/>
      <c r="F12" s="537" t="s">
        <v>25</v>
      </c>
      <c r="G12" s="537"/>
      <c r="H12" s="537"/>
      <c r="I12" s="537"/>
      <c r="J12" s="537"/>
      <c r="K12" s="537"/>
      <c r="L12" s="537"/>
      <c r="M12" s="537"/>
      <c r="N12" s="537"/>
      <c r="O12" s="537"/>
      <c r="P12" s="537" t="s">
        <v>62</v>
      </c>
      <c r="Q12" s="537"/>
      <c r="R12" s="537"/>
      <c r="S12" s="537"/>
      <c r="T12" s="558" t="s">
        <v>320</v>
      </c>
      <c r="U12" s="558"/>
      <c r="V12" s="558" t="s">
        <v>336</v>
      </c>
      <c r="W12" s="558"/>
      <c r="X12" s="537" t="s">
        <v>321</v>
      </c>
      <c r="Y12" s="537"/>
      <c r="Z12" s="537"/>
      <c r="AA12" s="537"/>
      <c r="AB12" s="537"/>
      <c r="AC12" s="537"/>
      <c r="AD12" s="537"/>
      <c r="AE12" s="537"/>
      <c r="AF12" s="537"/>
      <c r="AG12" s="153"/>
      <c r="AH12" s="153"/>
      <c r="AI12" s="153"/>
      <c r="AJ12" s="153"/>
      <c r="AK12" s="153"/>
      <c r="AL12" s="154"/>
      <c r="AM12" s="150"/>
      <c r="AN12" s="150"/>
      <c r="AO12" s="150"/>
      <c r="AP12" s="150"/>
    </row>
    <row r="13" spans="1:42" ht="11.25" customHeight="1">
      <c r="A13" s="557"/>
      <c r="B13" s="559"/>
      <c r="C13" s="559"/>
      <c r="D13" s="559"/>
      <c r="E13" s="559"/>
      <c r="F13" s="559" t="s">
        <v>322</v>
      </c>
      <c r="G13" s="559"/>
      <c r="H13" s="559"/>
      <c r="I13" s="559"/>
      <c r="J13" s="559"/>
      <c r="K13" s="559" t="s">
        <v>323</v>
      </c>
      <c r="L13" s="559"/>
      <c r="M13" s="559"/>
      <c r="N13" s="559"/>
      <c r="O13" s="559"/>
      <c r="P13" s="560" t="s">
        <v>338</v>
      </c>
      <c r="Q13" s="559"/>
      <c r="R13" s="560" t="s">
        <v>339</v>
      </c>
      <c r="S13" s="559"/>
      <c r="T13" s="559"/>
      <c r="U13" s="559"/>
      <c r="V13" s="559"/>
      <c r="W13" s="559"/>
      <c r="X13" s="563">
        <v>1</v>
      </c>
      <c r="Y13" s="563">
        <v>2</v>
      </c>
      <c r="Z13" s="563">
        <v>3</v>
      </c>
      <c r="AA13" s="563">
        <v>4</v>
      </c>
      <c r="AB13" s="563">
        <v>5</v>
      </c>
      <c r="AC13" s="563">
        <v>6</v>
      </c>
      <c r="AD13" s="563">
        <v>7</v>
      </c>
      <c r="AE13" s="563">
        <v>8</v>
      </c>
      <c r="AF13" s="563">
        <v>9</v>
      </c>
      <c r="AG13" s="563" t="s">
        <v>56</v>
      </c>
      <c r="AH13" s="563"/>
      <c r="AI13" s="563" t="s">
        <v>17</v>
      </c>
      <c r="AJ13" s="563" t="s">
        <v>18</v>
      </c>
      <c r="AK13" s="563" t="s">
        <v>19</v>
      </c>
      <c r="AL13" s="564"/>
      <c r="AM13" s="150"/>
      <c r="AN13" s="150"/>
      <c r="AO13" s="150"/>
      <c r="AP13" s="150"/>
    </row>
    <row r="14" spans="1:42" ht="12">
      <c r="A14" s="557"/>
      <c r="B14" s="559"/>
      <c r="C14" s="559"/>
      <c r="D14" s="559"/>
      <c r="E14" s="559"/>
      <c r="F14" s="559"/>
      <c r="G14" s="559"/>
      <c r="H14" s="559"/>
      <c r="I14" s="559"/>
      <c r="J14" s="559"/>
      <c r="K14" s="559"/>
      <c r="L14" s="559"/>
      <c r="M14" s="559"/>
      <c r="N14" s="559"/>
      <c r="O14" s="559"/>
      <c r="P14" s="559"/>
      <c r="Q14" s="559"/>
      <c r="R14" s="559"/>
      <c r="S14" s="559"/>
      <c r="T14" s="559"/>
      <c r="U14" s="559"/>
      <c r="V14" s="559"/>
      <c r="W14" s="559"/>
      <c r="X14" s="563"/>
      <c r="Y14" s="563"/>
      <c r="Z14" s="563"/>
      <c r="AA14" s="563"/>
      <c r="AB14" s="563"/>
      <c r="AC14" s="563"/>
      <c r="AD14" s="563"/>
      <c r="AE14" s="563"/>
      <c r="AF14" s="563"/>
      <c r="AG14" s="563"/>
      <c r="AH14" s="563"/>
      <c r="AI14" s="563"/>
      <c r="AJ14" s="563"/>
      <c r="AK14" s="563"/>
      <c r="AL14" s="564"/>
      <c r="AM14" s="150"/>
      <c r="AN14" s="150"/>
      <c r="AO14" s="150"/>
      <c r="AP14" s="150"/>
    </row>
    <row r="15" spans="1:42" ht="12">
      <c r="A15" s="157"/>
      <c r="B15" s="555"/>
      <c r="C15" s="555"/>
      <c r="D15" s="555"/>
      <c r="E15" s="555"/>
      <c r="F15" s="555"/>
      <c r="G15" s="555"/>
      <c r="H15" s="555"/>
      <c r="I15" s="555"/>
      <c r="J15" s="555"/>
      <c r="K15" s="555"/>
      <c r="L15" s="555"/>
      <c r="M15" s="555"/>
      <c r="N15" s="555"/>
      <c r="O15" s="555"/>
      <c r="P15" s="555"/>
      <c r="Q15" s="555"/>
      <c r="R15" s="555"/>
      <c r="S15" s="555"/>
      <c r="T15" s="555"/>
      <c r="U15" s="555"/>
      <c r="V15" s="562">
        <f>IF(P15="","",P15*R15)</f>
      </c>
      <c r="W15" s="562"/>
      <c r="X15" s="158"/>
      <c r="Y15" s="158"/>
      <c r="Z15" s="158"/>
      <c r="AA15" s="158"/>
      <c r="AB15" s="158"/>
      <c r="AC15" s="158"/>
      <c r="AD15" s="158"/>
      <c r="AE15" s="158"/>
      <c r="AF15" s="158"/>
      <c r="AG15" s="555"/>
      <c r="AH15" s="555"/>
      <c r="AI15" s="158"/>
      <c r="AJ15" s="158"/>
      <c r="AK15" s="555"/>
      <c r="AL15" s="566"/>
      <c r="AM15" s="150"/>
      <c r="AN15" s="150"/>
      <c r="AO15" s="150"/>
      <c r="AP15" s="150"/>
    </row>
    <row r="16" spans="1:42" ht="12">
      <c r="A16" s="157"/>
      <c r="B16" s="555"/>
      <c r="C16" s="555"/>
      <c r="D16" s="555"/>
      <c r="E16" s="555"/>
      <c r="F16" s="555"/>
      <c r="G16" s="555"/>
      <c r="H16" s="555"/>
      <c r="I16" s="555"/>
      <c r="J16" s="555"/>
      <c r="K16" s="555"/>
      <c r="L16" s="555"/>
      <c r="M16" s="555"/>
      <c r="N16" s="555"/>
      <c r="O16" s="555"/>
      <c r="P16" s="555"/>
      <c r="Q16" s="555"/>
      <c r="R16" s="555"/>
      <c r="S16" s="555"/>
      <c r="T16" s="555"/>
      <c r="U16" s="555"/>
      <c r="V16" s="562">
        <f aca="true" t="shared" si="0" ref="V16:V21">IF(P16="","",P16*R16)</f>
      </c>
      <c r="W16" s="562"/>
      <c r="X16" s="158"/>
      <c r="Y16" s="158"/>
      <c r="Z16" s="158"/>
      <c r="AA16" s="158"/>
      <c r="AB16" s="158"/>
      <c r="AC16" s="158"/>
      <c r="AD16" s="158"/>
      <c r="AE16" s="158"/>
      <c r="AF16" s="158"/>
      <c r="AG16" s="555"/>
      <c r="AH16" s="555"/>
      <c r="AI16" s="158"/>
      <c r="AJ16" s="158"/>
      <c r="AK16" s="555"/>
      <c r="AL16" s="566"/>
      <c r="AM16" s="150"/>
      <c r="AN16" s="150"/>
      <c r="AO16" s="150"/>
      <c r="AP16" s="150"/>
    </row>
    <row r="17" spans="1:42" ht="12">
      <c r="A17" s="157"/>
      <c r="B17" s="555"/>
      <c r="C17" s="555"/>
      <c r="D17" s="555"/>
      <c r="E17" s="555"/>
      <c r="F17" s="555"/>
      <c r="G17" s="555"/>
      <c r="H17" s="555"/>
      <c r="I17" s="555"/>
      <c r="J17" s="555"/>
      <c r="K17" s="555"/>
      <c r="L17" s="555"/>
      <c r="M17" s="555"/>
      <c r="N17" s="555"/>
      <c r="O17" s="555"/>
      <c r="P17" s="555"/>
      <c r="Q17" s="555"/>
      <c r="R17" s="555"/>
      <c r="S17" s="555"/>
      <c r="T17" s="555"/>
      <c r="U17" s="555"/>
      <c r="V17" s="562">
        <f t="shared" si="0"/>
      </c>
      <c r="W17" s="562"/>
      <c r="X17" s="158"/>
      <c r="Y17" s="158"/>
      <c r="Z17" s="158"/>
      <c r="AA17" s="158"/>
      <c r="AB17" s="158"/>
      <c r="AC17" s="158"/>
      <c r="AD17" s="158"/>
      <c r="AE17" s="158"/>
      <c r="AF17" s="158"/>
      <c r="AG17" s="555"/>
      <c r="AH17" s="555"/>
      <c r="AI17" s="158"/>
      <c r="AJ17" s="158"/>
      <c r="AK17" s="555"/>
      <c r="AL17" s="566"/>
      <c r="AM17" s="150"/>
      <c r="AN17" s="150"/>
      <c r="AO17" s="150"/>
      <c r="AP17" s="150"/>
    </row>
    <row r="18" spans="1:42" ht="12">
      <c r="A18" s="157"/>
      <c r="B18" s="555"/>
      <c r="C18" s="555"/>
      <c r="D18" s="555"/>
      <c r="E18" s="555"/>
      <c r="F18" s="555"/>
      <c r="G18" s="555"/>
      <c r="H18" s="555"/>
      <c r="I18" s="555"/>
      <c r="J18" s="555"/>
      <c r="K18" s="555"/>
      <c r="L18" s="555"/>
      <c r="M18" s="555"/>
      <c r="N18" s="555"/>
      <c r="O18" s="555"/>
      <c r="P18" s="555"/>
      <c r="Q18" s="555"/>
      <c r="R18" s="555"/>
      <c r="S18" s="555"/>
      <c r="T18" s="555"/>
      <c r="U18" s="555"/>
      <c r="V18" s="562">
        <f t="shared" si="0"/>
      </c>
      <c r="W18" s="562"/>
      <c r="X18" s="158"/>
      <c r="Y18" s="158"/>
      <c r="Z18" s="158"/>
      <c r="AA18" s="158"/>
      <c r="AB18" s="158"/>
      <c r="AC18" s="158"/>
      <c r="AD18" s="158"/>
      <c r="AE18" s="158"/>
      <c r="AF18" s="158"/>
      <c r="AG18" s="555"/>
      <c r="AH18" s="555"/>
      <c r="AI18" s="158"/>
      <c r="AJ18" s="158"/>
      <c r="AK18" s="555"/>
      <c r="AL18" s="566"/>
      <c r="AM18" s="150"/>
      <c r="AN18" s="150"/>
      <c r="AO18" s="150"/>
      <c r="AP18" s="150"/>
    </row>
    <row r="19" spans="1:42" ht="12">
      <c r="A19" s="157"/>
      <c r="B19" s="555"/>
      <c r="C19" s="555"/>
      <c r="D19" s="555"/>
      <c r="E19" s="555"/>
      <c r="F19" s="555"/>
      <c r="G19" s="555"/>
      <c r="H19" s="555"/>
      <c r="I19" s="555"/>
      <c r="J19" s="555"/>
      <c r="K19" s="555"/>
      <c r="L19" s="555"/>
      <c r="M19" s="555"/>
      <c r="N19" s="555"/>
      <c r="O19" s="555"/>
      <c r="P19" s="555"/>
      <c r="Q19" s="555"/>
      <c r="R19" s="555"/>
      <c r="S19" s="555"/>
      <c r="T19" s="555"/>
      <c r="U19" s="555"/>
      <c r="V19" s="562">
        <f t="shared" si="0"/>
      </c>
      <c r="W19" s="562"/>
      <c r="X19" s="158"/>
      <c r="Y19" s="159"/>
      <c r="Z19" s="159"/>
      <c r="AA19" s="159"/>
      <c r="AB19" s="159"/>
      <c r="AC19" s="159"/>
      <c r="AD19" s="159"/>
      <c r="AE19" s="159"/>
      <c r="AF19" s="159"/>
      <c r="AG19" s="555"/>
      <c r="AH19" s="555"/>
      <c r="AI19" s="158"/>
      <c r="AJ19" s="158"/>
      <c r="AK19" s="555"/>
      <c r="AL19" s="566"/>
      <c r="AM19" s="150"/>
      <c r="AN19" s="150"/>
      <c r="AO19" s="150"/>
      <c r="AP19" s="150"/>
    </row>
    <row r="20" spans="1:42" ht="12">
      <c r="A20" s="157"/>
      <c r="B20" s="555"/>
      <c r="C20" s="555"/>
      <c r="D20" s="555"/>
      <c r="E20" s="555"/>
      <c r="F20" s="555"/>
      <c r="G20" s="555"/>
      <c r="H20" s="555"/>
      <c r="I20" s="555"/>
      <c r="J20" s="555"/>
      <c r="K20" s="555"/>
      <c r="L20" s="555"/>
      <c r="M20" s="555"/>
      <c r="N20" s="555"/>
      <c r="O20" s="555"/>
      <c r="P20" s="555"/>
      <c r="Q20" s="555"/>
      <c r="R20" s="555"/>
      <c r="S20" s="555"/>
      <c r="T20" s="555"/>
      <c r="U20" s="555"/>
      <c r="V20" s="562">
        <f t="shared" si="0"/>
      </c>
      <c r="W20" s="562"/>
      <c r="X20" s="158"/>
      <c r="Y20" s="160"/>
      <c r="Z20" s="160"/>
      <c r="AA20" s="160"/>
      <c r="AB20" s="160"/>
      <c r="AC20" s="160"/>
      <c r="AD20" s="160"/>
      <c r="AE20" s="160"/>
      <c r="AF20" s="160"/>
      <c r="AG20" s="555"/>
      <c r="AH20" s="555"/>
      <c r="AI20" s="160"/>
      <c r="AJ20" s="158"/>
      <c r="AK20" s="555"/>
      <c r="AL20" s="566"/>
      <c r="AM20" s="150"/>
      <c r="AN20" s="150"/>
      <c r="AO20" s="150"/>
      <c r="AP20" s="150"/>
    </row>
    <row r="21" spans="1:42" ht="12.75" thickBot="1">
      <c r="A21" s="161"/>
      <c r="B21" s="561"/>
      <c r="C21" s="561"/>
      <c r="D21" s="561"/>
      <c r="E21" s="561"/>
      <c r="F21" s="561"/>
      <c r="G21" s="561"/>
      <c r="H21" s="561"/>
      <c r="I21" s="561"/>
      <c r="J21" s="561"/>
      <c r="K21" s="561"/>
      <c r="L21" s="561"/>
      <c r="M21" s="561"/>
      <c r="N21" s="561"/>
      <c r="O21" s="561"/>
      <c r="P21" s="561"/>
      <c r="Q21" s="561"/>
      <c r="R21" s="561"/>
      <c r="S21" s="561"/>
      <c r="T21" s="561"/>
      <c r="U21" s="561"/>
      <c r="V21" s="565">
        <f t="shared" si="0"/>
      </c>
      <c r="W21" s="565"/>
      <c r="X21" s="162"/>
      <c r="Y21" s="163"/>
      <c r="Z21" s="163"/>
      <c r="AA21" s="163"/>
      <c r="AB21" s="163"/>
      <c r="AC21" s="163"/>
      <c r="AD21" s="163"/>
      <c r="AE21" s="163"/>
      <c r="AF21" s="163"/>
      <c r="AG21" s="561"/>
      <c r="AH21" s="561"/>
      <c r="AI21" s="163"/>
      <c r="AJ21" s="162"/>
      <c r="AK21" s="561"/>
      <c r="AL21" s="567"/>
      <c r="AM21" s="150"/>
      <c r="AN21" s="150"/>
      <c r="AO21" s="150"/>
      <c r="AP21" s="150"/>
    </row>
    <row r="22" spans="1:42" ht="12.75" thickBot="1">
      <c r="A22" s="150"/>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row>
    <row r="23" spans="1:42" ht="12.75" customHeight="1">
      <c r="A23" s="556" t="s">
        <v>35</v>
      </c>
      <c r="B23" s="537" t="s">
        <v>66</v>
      </c>
      <c r="C23" s="537"/>
      <c r="D23" s="537"/>
      <c r="E23" s="537"/>
      <c r="F23" s="537"/>
      <c r="G23" s="537"/>
      <c r="H23" s="537"/>
      <c r="I23" s="572" t="s">
        <v>20</v>
      </c>
      <c r="J23" s="572"/>
      <c r="K23" s="572"/>
      <c r="L23" s="572"/>
      <c r="M23" s="572"/>
      <c r="N23" s="572"/>
      <c r="O23" s="572"/>
      <c r="P23" s="572"/>
      <c r="Q23" s="572"/>
      <c r="R23" s="572"/>
      <c r="S23" s="572"/>
      <c r="T23" s="572"/>
      <c r="U23" s="572"/>
      <c r="V23" s="572"/>
      <c r="W23" s="572"/>
      <c r="X23" s="572"/>
      <c r="Y23" s="572"/>
      <c r="Z23" s="572"/>
      <c r="AA23" s="572"/>
      <c r="AB23" s="572"/>
      <c r="AC23" s="572"/>
      <c r="AD23" s="572" t="s">
        <v>335</v>
      </c>
      <c r="AE23" s="572"/>
      <c r="AF23" s="572"/>
      <c r="AG23" s="572"/>
      <c r="AH23" s="572"/>
      <c r="AI23" s="572"/>
      <c r="AJ23" s="572"/>
      <c r="AK23" s="572"/>
      <c r="AL23" s="573"/>
      <c r="AM23" s="150"/>
      <c r="AN23" s="150"/>
      <c r="AO23" s="150"/>
      <c r="AP23" s="150"/>
    </row>
    <row r="24" spans="1:42" ht="12.75" customHeight="1">
      <c r="A24" s="557"/>
      <c r="B24" s="563" t="s">
        <v>14</v>
      </c>
      <c r="C24" s="563"/>
      <c r="D24" s="563"/>
      <c r="E24" s="569" t="s">
        <v>325</v>
      </c>
      <c r="F24" s="569"/>
      <c r="G24" s="569" t="s">
        <v>326</v>
      </c>
      <c r="H24" s="569"/>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564"/>
      <c r="AM24" s="150"/>
      <c r="AN24" s="150"/>
      <c r="AO24" s="150"/>
      <c r="AP24" s="150"/>
    </row>
    <row r="25" spans="1:42" ht="12">
      <c r="A25" s="557"/>
      <c r="B25" s="563"/>
      <c r="C25" s="563"/>
      <c r="D25" s="563"/>
      <c r="E25" s="569"/>
      <c r="F25" s="569"/>
      <c r="G25" s="569"/>
      <c r="H25" s="569"/>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3"/>
      <c r="AL25" s="564"/>
      <c r="AM25" s="150"/>
      <c r="AN25" s="150"/>
      <c r="AO25" s="150"/>
      <c r="AP25" s="150"/>
    </row>
    <row r="26" spans="1:42" ht="12.75" customHeight="1">
      <c r="A26" s="157"/>
      <c r="B26" s="164"/>
      <c r="C26" s="155" t="s">
        <v>324</v>
      </c>
      <c r="D26" s="158"/>
      <c r="E26" s="555"/>
      <c r="F26" s="555"/>
      <c r="G26" s="555"/>
      <c r="H26" s="555"/>
      <c r="I26" s="574"/>
      <c r="J26" s="574"/>
      <c r="K26" s="574"/>
      <c r="L26" s="574"/>
      <c r="M26" s="574"/>
      <c r="N26" s="574"/>
      <c r="O26" s="574"/>
      <c r="P26" s="574"/>
      <c r="Q26" s="574"/>
      <c r="R26" s="574"/>
      <c r="S26" s="574"/>
      <c r="T26" s="574"/>
      <c r="U26" s="574"/>
      <c r="V26" s="574"/>
      <c r="W26" s="574"/>
      <c r="X26" s="574"/>
      <c r="Y26" s="574"/>
      <c r="Z26" s="574"/>
      <c r="AA26" s="574"/>
      <c r="AB26" s="574"/>
      <c r="AC26" s="574"/>
      <c r="AD26" s="550" t="s">
        <v>61</v>
      </c>
      <c r="AE26" s="550"/>
      <c r="AF26" s="550" t="s">
        <v>327</v>
      </c>
      <c r="AG26" s="550"/>
      <c r="AH26" s="550"/>
      <c r="AI26" s="550"/>
      <c r="AJ26" s="550"/>
      <c r="AK26" s="550"/>
      <c r="AL26" s="570"/>
      <c r="AM26" s="150"/>
      <c r="AN26" s="150"/>
      <c r="AO26" s="150"/>
      <c r="AP26" s="150"/>
    </row>
    <row r="27" spans="1:42" ht="12.75" customHeight="1">
      <c r="A27" s="157"/>
      <c r="B27" s="164"/>
      <c r="C27" s="155" t="s">
        <v>324</v>
      </c>
      <c r="D27" s="158"/>
      <c r="E27" s="555"/>
      <c r="F27" s="555"/>
      <c r="G27" s="555"/>
      <c r="H27" s="555"/>
      <c r="I27" s="574"/>
      <c r="J27" s="574"/>
      <c r="K27" s="574"/>
      <c r="L27" s="574"/>
      <c r="M27" s="574"/>
      <c r="N27" s="574"/>
      <c r="O27" s="574"/>
      <c r="P27" s="574"/>
      <c r="Q27" s="574"/>
      <c r="R27" s="574"/>
      <c r="S27" s="574"/>
      <c r="T27" s="574"/>
      <c r="U27" s="574"/>
      <c r="V27" s="574"/>
      <c r="W27" s="574"/>
      <c r="X27" s="574"/>
      <c r="Y27" s="574"/>
      <c r="Z27" s="574"/>
      <c r="AA27" s="574"/>
      <c r="AB27" s="574"/>
      <c r="AC27" s="574"/>
      <c r="AD27" s="550">
        <v>1</v>
      </c>
      <c r="AE27" s="550"/>
      <c r="AF27" s="550" t="s">
        <v>328</v>
      </c>
      <c r="AG27" s="550"/>
      <c r="AH27" s="550"/>
      <c r="AI27" s="550"/>
      <c r="AJ27" s="550"/>
      <c r="AK27" s="550"/>
      <c r="AL27" s="570"/>
      <c r="AM27" s="150"/>
      <c r="AN27" s="150"/>
      <c r="AO27" s="150"/>
      <c r="AP27" s="150"/>
    </row>
    <row r="28" spans="1:42" ht="12.75" customHeight="1">
      <c r="A28" s="157"/>
      <c r="B28" s="164"/>
      <c r="C28" s="155" t="s">
        <v>324</v>
      </c>
      <c r="D28" s="158"/>
      <c r="E28" s="555"/>
      <c r="F28" s="555"/>
      <c r="G28" s="555"/>
      <c r="H28" s="555"/>
      <c r="I28" s="574"/>
      <c r="J28" s="574"/>
      <c r="K28" s="574"/>
      <c r="L28" s="574"/>
      <c r="M28" s="574"/>
      <c r="N28" s="574"/>
      <c r="O28" s="574"/>
      <c r="P28" s="574"/>
      <c r="Q28" s="574"/>
      <c r="R28" s="574"/>
      <c r="S28" s="574"/>
      <c r="T28" s="574"/>
      <c r="U28" s="574"/>
      <c r="V28" s="574"/>
      <c r="W28" s="574"/>
      <c r="X28" s="574"/>
      <c r="Y28" s="574"/>
      <c r="Z28" s="574"/>
      <c r="AA28" s="574"/>
      <c r="AB28" s="574"/>
      <c r="AC28" s="574"/>
      <c r="AD28" s="550">
        <v>2</v>
      </c>
      <c r="AE28" s="550"/>
      <c r="AF28" s="550" t="s">
        <v>329</v>
      </c>
      <c r="AG28" s="550"/>
      <c r="AH28" s="550"/>
      <c r="AI28" s="550"/>
      <c r="AJ28" s="550"/>
      <c r="AK28" s="550"/>
      <c r="AL28" s="570"/>
      <c r="AM28" s="150"/>
      <c r="AN28" s="150"/>
      <c r="AO28" s="150"/>
      <c r="AP28" s="150"/>
    </row>
    <row r="29" spans="1:42" ht="12.75" customHeight="1">
      <c r="A29" s="157"/>
      <c r="B29" s="164"/>
      <c r="C29" s="155" t="s">
        <v>324</v>
      </c>
      <c r="D29" s="158"/>
      <c r="E29" s="555"/>
      <c r="F29" s="555"/>
      <c r="G29" s="555"/>
      <c r="H29" s="555"/>
      <c r="I29" s="574"/>
      <c r="J29" s="574"/>
      <c r="K29" s="574"/>
      <c r="L29" s="574"/>
      <c r="M29" s="574"/>
      <c r="N29" s="574"/>
      <c r="O29" s="574"/>
      <c r="P29" s="574"/>
      <c r="Q29" s="574"/>
      <c r="R29" s="574"/>
      <c r="S29" s="574"/>
      <c r="T29" s="574"/>
      <c r="U29" s="574"/>
      <c r="V29" s="574"/>
      <c r="W29" s="574"/>
      <c r="X29" s="574"/>
      <c r="Y29" s="574"/>
      <c r="Z29" s="574"/>
      <c r="AA29" s="574"/>
      <c r="AB29" s="574"/>
      <c r="AC29" s="574"/>
      <c r="AD29" s="550">
        <v>3</v>
      </c>
      <c r="AE29" s="550"/>
      <c r="AF29" s="550" t="s">
        <v>330</v>
      </c>
      <c r="AG29" s="550"/>
      <c r="AH29" s="550"/>
      <c r="AI29" s="550"/>
      <c r="AJ29" s="550"/>
      <c r="AK29" s="550"/>
      <c r="AL29" s="570"/>
      <c r="AM29" s="150"/>
      <c r="AN29" s="150"/>
      <c r="AO29" s="150"/>
      <c r="AP29" s="150"/>
    </row>
    <row r="30" spans="1:42" ht="12.75" customHeight="1">
      <c r="A30" s="157"/>
      <c r="B30" s="164"/>
      <c r="C30" s="155" t="s">
        <v>324</v>
      </c>
      <c r="D30" s="158"/>
      <c r="E30" s="555"/>
      <c r="F30" s="555"/>
      <c r="G30" s="555"/>
      <c r="H30" s="555"/>
      <c r="I30" s="574"/>
      <c r="J30" s="574"/>
      <c r="K30" s="574"/>
      <c r="L30" s="574"/>
      <c r="M30" s="574"/>
      <c r="N30" s="574"/>
      <c r="O30" s="574"/>
      <c r="P30" s="574"/>
      <c r="Q30" s="574"/>
      <c r="R30" s="574"/>
      <c r="S30" s="574"/>
      <c r="T30" s="574"/>
      <c r="U30" s="574"/>
      <c r="V30" s="574"/>
      <c r="W30" s="574"/>
      <c r="X30" s="574"/>
      <c r="Y30" s="574"/>
      <c r="Z30" s="574"/>
      <c r="AA30" s="574"/>
      <c r="AB30" s="574"/>
      <c r="AC30" s="574"/>
      <c r="AD30" s="550">
        <v>4</v>
      </c>
      <c r="AE30" s="550"/>
      <c r="AF30" s="550" t="s">
        <v>331</v>
      </c>
      <c r="AG30" s="550"/>
      <c r="AH30" s="550"/>
      <c r="AI30" s="550"/>
      <c r="AJ30" s="550"/>
      <c r="AK30" s="550"/>
      <c r="AL30" s="570"/>
      <c r="AM30" s="150"/>
      <c r="AN30" s="150"/>
      <c r="AO30" s="150"/>
      <c r="AP30" s="150"/>
    </row>
    <row r="31" spans="1:42" ht="12.75" customHeight="1">
      <c r="A31" s="157"/>
      <c r="B31" s="164"/>
      <c r="C31" s="155" t="s">
        <v>324</v>
      </c>
      <c r="D31" s="158"/>
      <c r="E31" s="555"/>
      <c r="F31" s="555"/>
      <c r="G31" s="555"/>
      <c r="H31" s="555"/>
      <c r="I31" s="574"/>
      <c r="J31" s="574"/>
      <c r="K31" s="574"/>
      <c r="L31" s="574"/>
      <c r="M31" s="574"/>
      <c r="N31" s="574"/>
      <c r="O31" s="574"/>
      <c r="P31" s="574"/>
      <c r="Q31" s="574"/>
      <c r="R31" s="574"/>
      <c r="S31" s="574"/>
      <c r="T31" s="574"/>
      <c r="U31" s="574"/>
      <c r="V31" s="574"/>
      <c r="W31" s="574"/>
      <c r="X31" s="574"/>
      <c r="Y31" s="574"/>
      <c r="Z31" s="574"/>
      <c r="AA31" s="574"/>
      <c r="AB31" s="574"/>
      <c r="AC31" s="574"/>
      <c r="AD31" s="550">
        <v>5</v>
      </c>
      <c r="AE31" s="550"/>
      <c r="AF31" s="550" t="s">
        <v>332</v>
      </c>
      <c r="AG31" s="550"/>
      <c r="AH31" s="550"/>
      <c r="AI31" s="550"/>
      <c r="AJ31" s="550"/>
      <c r="AK31" s="550"/>
      <c r="AL31" s="570"/>
      <c r="AM31" s="150"/>
      <c r="AN31" s="150"/>
      <c r="AO31" s="150"/>
      <c r="AP31" s="150"/>
    </row>
    <row r="32" spans="1:42" ht="12.75" customHeight="1">
      <c r="A32" s="157"/>
      <c r="B32" s="164"/>
      <c r="C32" s="155" t="s">
        <v>324</v>
      </c>
      <c r="D32" s="158"/>
      <c r="E32" s="555"/>
      <c r="F32" s="555"/>
      <c r="G32" s="555"/>
      <c r="H32" s="555"/>
      <c r="I32" s="574"/>
      <c r="J32" s="574"/>
      <c r="K32" s="574"/>
      <c r="L32" s="574"/>
      <c r="M32" s="574"/>
      <c r="N32" s="574"/>
      <c r="O32" s="574"/>
      <c r="P32" s="574"/>
      <c r="Q32" s="574"/>
      <c r="R32" s="574"/>
      <c r="S32" s="574"/>
      <c r="T32" s="574"/>
      <c r="U32" s="574"/>
      <c r="V32" s="574"/>
      <c r="W32" s="574"/>
      <c r="X32" s="574"/>
      <c r="Y32" s="574"/>
      <c r="Z32" s="574"/>
      <c r="AA32" s="574"/>
      <c r="AB32" s="574"/>
      <c r="AC32" s="574"/>
      <c r="AD32" s="550">
        <v>6</v>
      </c>
      <c r="AE32" s="550"/>
      <c r="AF32" s="550" t="s">
        <v>333</v>
      </c>
      <c r="AG32" s="550"/>
      <c r="AH32" s="550"/>
      <c r="AI32" s="550"/>
      <c r="AJ32" s="550"/>
      <c r="AK32" s="550"/>
      <c r="AL32" s="570"/>
      <c r="AM32" s="150"/>
      <c r="AN32" s="150"/>
      <c r="AO32" s="150"/>
      <c r="AP32" s="150"/>
    </row>
    <row r="33" spans="1:42" ht="12.75" customHeight="1">
      <c r="A33" s="157"/>
      <c r="B33" s="164"/>
      <c r="C33" s="155" t="s">
        <v>324</v>
      </c>
      <c r="D33" s="158"/>
      <c r="E33" s="555"/>
      <c r="F33" s="555"/>
      <c r="G33" s="555"/>
      <c r="H33" s="555"/>
      <c r="I33" s="574"/>
      <c r="J33" s="574"/>
      <c r="K33" s="574"/>
      <c r="L33" s="574"/>
      <c r="M33" s="574"/>
      <c r="N33" s="574"/>
      <c r="O33" s="574"/>
      <c r="P33" s="574"/>
      <c r="Q33" s="574"/>
      <c r="R33" s="574"/>
      <c r="S33" s="574"/>
      <c r="T33" s="574"/>
      <c r="U33" s="574"/>
      <c r="V33" s="574"/>
      <c r="W33" s="574"/>
      <c r="X33" s="574"/>
      <c r="Y33" s="574"/>
      <c r="Z33" s="574"/>
      <c r="AA33" s="574"/>
      <c r="AB33" s="574"/>
      <c r="AC33" s="574"/>
      <c r="AD33" s="550">
        <v>7</v>
      </c>
      <c r="AE33" s="550"/>
      <c r="AF33" s="550" t="s">
        <v>334</v>
      </c>
      <c r="AG33" s="550"/>
      <c r="AH33" s="550"/>
      <c r="AI33" s="550"/>
      <c r="AJ33" s="550"/>
      <c r="AK33" s="550"/>
      <c r="AL33" s="570"/>
      <c r="AM33" s="150"/>
      <c r="AN33" s="150"/>
      <c r="AO33" s="150"/>
      <c r="AP33" s="150"/>
    </row>
    <row r="34" spans="1:42" ht="12.75" customHeight="1">
      <c r="A34" s="157"/>
      <c r="B34" s="164"/>
      <c r="C34" s="155" t="s">
        <v>324</v>
      </c>
      <c r="D34" s="158"/>
      <c r="E34" s="555"/>
      <c r="F34" s="555"/>
      <c r="G34" s="555"/>
      <c r="H34" s="555"/>
      <c r="I34" s="574"/>
      <c r="J34" s="574"/>
      <c r="K34" s="574"/>
      <c r="L34" s="574"/>
      <c r="M34" s="574"/>
      <c r="N34" s="574"/>
      <c r="O34" s="574"/>
      <c r="P34" s="574"/>
      <c r="Q34" s="574"/>
      <c r="R34" s="574"/>
      <c r="S34" s="574"/>
      <c r="T34" s="574"/>
      <c r="U34" s="574"/>
      <c r="V34" s="574"/>
      <c r="W34" s="574"/>
      <c r="X34" s="574"/>
      <c r="Y34" s="574"/>
      <c r="Z34" s="574"/>
      <c r="AA34" s="574"/>
      <c r="AB34" s="574"/>
      <c r="AC34" s="574"/>
      <c r="AD34" s="550">
        <v>8</v>
      </c>
      <c r="AE34" s="550"/>
      <c r="AF34" s="550" t="s">
        <v>281</v>
      </c>
      <c r="AG34" s="550"/>
      <c r="AH34" s="550"/>
      <c r="AI34" s="550"/>
      <c r="AJ34" s="550"/>
      <c r="AK34" s="550"/>
      <c r="AL34" s="570"/>
      <c r="AM34" s="150"/>
      <c r="AN34" s="150"/>
      <c r="AO34" s="150"/>
      <c r="AP34" s="150"/>
    </row>
    <row r="35" spans="1:42" ht="12.75" customHeight="1" thickBot="1">
      <c r="A35" s="161"/>
      <c r="B35" s="165"/>
      <c r="C35" s="156" t="s">
        <v>324</v>
      </c>
      <c r="D35" s="162"/>
      <c r="E35" s="561"/>
      <c r="F35" s="561"/>
      <c r="G35" s="561"/>
      <c r="H35" s="561"/>
      <c r="I35" s="575"/>
      <c r="J35" s="575"/>
      <c r="K35" s="575"/>
      <c r="L35" s="575"/>
      <c r="M35" s="575"/>
      <c r="N35" s="575"/>
      <c r="O35" s="575"/>
      <c r="P35" s="575"/>
      <c r="Q35" s="575"/>
      <c r="R35" s="575"/>
      <c r="S35" s="575"/>
      <c r="T35" s="575"/>
      <c r="U35" s="575"/>
      <c r="V35" s="575"/>
      <c r="W35" s="575"/>
      <c r="X35" s="575"/>
      <c r="Y35" s="575"/>
      <c r="Z35" s="575"/>
      <c r="AA35" s="575"/>
      <c r="AB35" s="575"/>
      <c r="AC35" s="575"/>
      <c r="AD35" s="539">
        <v>9</v>
      </c>
      <c r="AE35" s="539"/>
      <c r="AF35" s="539" t="s">
        <v>282</v>
      </c>
      <c r="AG35" s="539"/>
      <c r="AH35" s="539"/>
      <c r="AI35" s="539"/>
      <c r="AJ35" s="539"/>
      <c r="AK35" s="539"/>
      <c r="AL35" s="571"/>
      <c r="AM35" s="150"/>
      <c r="AN35" s="150"/>
      <c r="AO35" s="150"/>
      <c r="AP35" s="150"/>
    </row>
    <row r="36" spans="1:42" ht="12">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row>
    <row r="37" spans="1:42" ht="12">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row>
    <row r="38" spans="1:42" ht="12">
      <c r="A38" s="150"/>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row>
    <row r="39" spans="1:42" ht="12">
      <c r="A39" s="150"/>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row>
    <row r="40" spans="1:42" ht="12">
      <c r="A40" s="150"/>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row>
    <row r="41" spans="1:42" ht="12">
      <c r="A41" s="150"/>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row>
  </sheetData>
  <sheetProtection password="CD40" sheet="1" objects="1" scenarios="1"/>
  <mergeCells count="196">
    <mergeCell ref="I35:AC35"/>
    <mergeCell ref="G35:H35"/>
    <mergeCell ref="E35:F35"/>
    <mergeCell ref="AG6:AL6"/>
    <mergeCell ref="I31:AC31"/>
    <mergeCell ref="I32:AC32"/>
    <mergeCell ref="I33:AC33"/>
    <mergeCell ref="I34:AC34"/>
    <mergeCell ref="I27:AC27"/>
    <mergeCell ref="I28:AC28"/>
    <mergeCell ref="I29:AC29"/>
    <mergeCell ref="I30:AC30"/>
    <mergeCell ref="AD31:AE31"/>
    <mergeCell ref="AD32:AE32"/>
    <mergeCell ref="AD27:AE27"/>
    <mergeCell ref="AD28:AE28"/>
    <mergeCell ref="AD29:AE29"/>
    <mergeCell ref="AD30:AE30"/>
    <mergeCell ref="AF26:AL26"/>
    <mergeCell ref="AD26:AE26"/>
    <mergeCell ref="I23:AC25"/>
    <mergeCell ref="AD23:AL25"/>
    <mergeCell ref="I26:AC26"/>
    <mergeCell ref="E33:F33"/>
    <mergeCell ref="G33:H33"/>
    <mergeCell ref="E34:F34"/>
    <mergeCell ref="G34:H34"/>
    <mergeCell ref="AF33:AL33"/>
    <mergeCell ref="AF34:AL34"/>
    <mergeCell ref="AF35:AL35"/>
    <mergeCell ref="AD35:AE35"/>
    <mergeCell ref="AD33:AE33"/>
    <mergeCell ref="AD34:AE34"/>
    <mergeCell ref="AF30:AL30"/>
    <mergeCell ref="AF31:AL31"/>
    <mergeCell ref="AF32:AL32"/>
    <mergeCell ref="AF27:AL27"/>
    <mergeCell ref="AF28:AL28"/>
    <mergeCell ref="AF29:AL29"/>
    <mergeCell ref="E32:F32"/>
    <mergeCell ref="G27:H27"/>
    <mergeCell ref="G28:H28"/>
    <mergeCell ref="G29:H29"/>
    <mergeCell ref="G30:H30"/>
    <mergeCell ref="G31:H31"/>
    <mergeCell ref="G32:H32"/>
    <mergeCell ref="E28:F28"/>
    <mergeCell ref="E29:F29"/>
    <mergeCell ref="E30:F30"/>
    <mergeCell ref="E31:F31"/>
    <mergeCell ref="G24:H25"/>
    <mergeCell ref="E26:F26"/>
    <mergeCell ref="G26:H26"/>
    <mergeCell ref="E27:F27"/>
    <mergeCell ref="A23:A25"/>
    <mergeCell ref="B24:D25"/>
    <mergeCell ref="E24:F25"/>
    <mergeCell ref="B23:H23"/>
    <mergeCell ref="AK19:AL19"/>
    <mergeCell ref="AK20:AL20"/>
    <mergeCell ref="AK21:AL21"/>
    <mergeCell ref="N3:AG3"/>
    <mergeCell ref="AK15:AL15"/>
    <mergeCell ref="AK16:AL16"/>
    <mergeCell ref="AK17:AL17"/>
    <mergeCell ref="AK18:AL18"/>
    <mergeCell ref="AG15:AH15"/>
    <mergeCell ref="AG16:AH16"/>
    <mergeCell ref="P20:Q20"/>
    <mergeCell ref="R20:S20"/>
    <mergeCell ref="T20:U20"/>
    <mergeCell ref="V20:W20"/>
    <mergeCell ref="P21:Q21"/>
    <mergeCell ref="R21:S21"/>
    <mergeCell ref="T21:U21"/>
    <mergeCell ref="V21:W21"/>
    <mergeCell ref="B21:C21"/>
    <mergeCell ref="D21:E21"/>
    <mergeCell ref="F21:J21"/>
    <mergeCell ref="K21:O21"/>
    <mergeCell ref="B20:C20"/>
    <mergeCell ref="D20:E20"/>
    <mergeCell ref="F20:J20"/>
    <mergeCell ref="K20:O20"/>
    <mergeCell ref="P19:Q19"/>
    <mergeCell ref="R19:S19"/>
    <mergeCell ref="T19:U19"/>
    <mergeCell ref="V19:W19"/>
    <mergeCell ref="B19:C19"/>
    <mergeCell ref="D19:E19"/>
    <mergeCell ref="F19:J19"/>
    <mergeCell ref="K19:O19"/>
    <mergeCell ref="P18:Q18"/>
    <mergeCell ref="R18:S18"/>
    <mergeCell ref="T18:U18"/>
    <mergeCell ref="V18:W18"/>
    <mergeCell ref="B18:C18"/>
    <mergeCell ref="D18:E18"/>
    <mergeCell ref="F18:J18"/>
    <mergeCell ref="K18:O18"/>
    <mergeCell ref="P17:Q17"/>
    <mergeCell ref="R17:S17"/>
    <mergeCell ref="T17:U17"/>
    <mergeCell ref="V17:W17"/>
    <mergeCell ref="P16:Q16"/>
    <mergeCell ref="R16:S16"/>
    <mergeCell ref="T16:U16"/>
    <mergeCell ref="V16:W16"/>
    <mergeCell ref="AJ13:AJ14"/>
    <mergeCell ref="F12:O12"/>
    <mergeCell ref="F13:J14"/>
    <mergeCell ref="K13:O14"/>
    <mergeCell ref="AG13:AH14"/>
    <mergeCell ref="AE13:AE14"/>
    <mergeCell ref="AD13:AD14"/>
    <mergeCell ref="P12:S12"/>
    <mergeCell ref="AK13:AL14"/>
    <mergeCell ref="Y13:Y14"/>
    <mergeCell ref="X13:X14"/>
    <mergeCell ref="X12:AF12"/>
    <mergeCell ref="AI13:AI14"/>
    <mergeCell ref="AC13:AC14"/>
    <mergeCell ref="AB13:AB14"/>
    <mergeCell ref="AA13:AA14"/>
    <mergeCell ref="Z13:Z14"/>
    <mergeCell ref="AF13:AF14"/>
    <mergeCell ref="AG19:AH19"/>
    <mergeCell ref="AG20:AH20"/>
    <mergeCell ref="AG21:AH21"/>
    <mergeCell ref="T12:U14"/>
    <mergeCell ref="V12:W14"/>
    <mergeCell ref="V15:W15"/>
    <mergeCell ref="AG17:AH17"/>
    <mergeCell ref="AG18:AH18"/>
    <mergeCell ref="P15:Q15"/>
    <mergeCell ref="R15:S15"/>
    <mergeCell ref="T15:U15"/>
    <mergeCell ref="P13:Q14"/>
    <mergeCell ref="R13:S14"/>
    <mergeCell ref="K17:O17"/>
    <mergeCell ref="B15:C15"/>
    <mergeCell ref="D15:E15"/>
    <mergeCell ref="F15:J15"/>
    <mergeCell ref="B16:C16"/>
    <mergeCell ref="D16:E16"/>
    <mergeCell ref="F16:J16"/>
    <mergeCell ref="K16:O16"/>
    <mergeCell ref="K15:O15"/>
    <mergeCell ref="B17:C17"/>
    <mergeCell ref="D17:E17"/>
    <mergeCell ref="F17:J17"/>
    <mergeCell ref="A12:A14"/>
    <mergeCell ref="D12:E14"/>
    <mergeCell ref="B12:C14"/>
    <mergeCell ref="N9:R9"/>
    <mergeCell ref="S9:W9"/>
    <mergeCell ref="F10:I10"/>
    <mergeCell ref="A9:E9"/>
    <mergeCell ref="A10:E10"/>
    <mergeCell ref="J10:M10"/>
    <mergeCell ref="AH10:AL10"/>
    <mergeCell ref="AC10:AG10"/>
    <mergeCell ref="X10:AB10"/>
    <mergeCell ref="N10:R10"/>
    <mergeCell ref="S10:W10"/>
    <mergeCell ref="A8:D8"/>
    <mergeCell ref="E8:I8"/>
    <mergeCell ref="AH8:AL9"/>
    <mergeCell ref="AC8:AG9"/>
    <mergeCell ref="X8:AB9"/>
    <mergeCell ref="J8:M8"/>
    <mergeCell ref="J9:M9"/>
    <mergeCell ref="F9:I9"/>
    <mergeCell ref="S8:W8"/>
    <mergeCell ref="N8:R8"/>
    <mergeCell ref="AB6:AD6"/>
    <mergeCell ref="AE6:AF6"/>
    <mergeCell ref="M6:Q6"/>
    <mergeCell ref="R6:U6"/>
    <mergeCell ref="V6:X6"/>
    <mergeCell ref="Y6:AA6"/>
    <mergeCell ref="AE5:AF5"/>
    <mergeCell ref="AG5:AH5"/>
    <mergeCell ref="AI5:AJ5"/>
    <mergeCell ref="AK5:AL5"/>
    <mergeCell ref="A6:G6"/>
    <mergeCell ref="H5:L5"/>
    <mergeCell ref="H6:L6"/>
    <mergeCell ref="B3:F3"/>
    <mergeCell ref="H3:M3"/>
    <mergeCell ref="A5:G5"/>
    <mergeCell ref="M5:Q5"/>
    <mergeCell ref="R5:U5"/>
    <mergeCell ref="V5:X5"/>
    <mergeCell ref="Y5:AA5"/>
    <mergeCell ref="AB5:AD5"/>
  </mergeCells>
  <dataValidations count="2">
    <dataValidation allowBlank="1" showInputMessage="1" showErrorMessage="1" prompt="Format: DEG MIN DECIMAL MIN i.e.59°34'64''is written 5934.64. Datum WGS84." sqref="F15:J21"/>
    <dataValidation allowBlank="1" showInputMessage="1" showErrorMessage="1" prompt="Format: DEG MIN DECIMAL MIN i.e.010°35.6 is written 01035.6. Datum WGS84." sqref="K15:O21"/>
  </dataValidations>
  <printOptions/>
  <pageMargins left="0.75" right="0.75" top="1" bottom="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Taul3"/>
  <dimension ref="A1:AW132"/>
  <sheetViews>
    <sheetView zoomScaleSheetLayoutView="100" workbookViewId="0" topLeftCell="A1">
      <selection activeCell="S12" sqref="S12"/>
    </sheetView>
  </sheetViews>
  <sheetFormatPr defaultColWidth="9.140625" defaultRowHeight="12.75"/>
  <cols>
    <col min="1" max="1" width="1.1484375" style="74" customWidth="1"/>
    <col min="2" max="15" width="2.7109375" style="74" customWidth="1"/>
    <col min="16" max="17" width="1.421875" style="74" customWidth="1"/>
    <col min="18" max="26" width="2.7109375" style="74" customWidth="1"/>
    <col min="27" max="27" width="3.28125" style="74" customWidth="1"/>
    <col min="28" max="34" width="2.7109375" style="74" customWidth="1"/>
    <col min="35" max="35" width="20.7109375" style="74" customWidth="1"/>
    <col min="36" max="36" width="23.140625" style="74" customWidth="1"/>
    <col min="37" max="37" width="4.00390625" style="74" customWidth="1"/>
    <col min="38" max="38" width="3.00390625" style="74" customWidth="1"/>
    <col min="39" max="39" width="2.7109375" style="74" customWidth="1"/>
    <col min="40" max="40" width="4.57421875" style="74" customWidth="1"/>
    <col min="41" max="43" width="2.7109375" style="74" customWidth="1"/>
    <col min="44" max="44" width="6.8515625" style="74" customWidth="1"/>
    <col min="45" max="45" width="6.7109375" style="74" customWidth="1"/>
    <col min="46" max="47" width="2.7109375" style="74" customWidth="1"/>
    <col min="48" max="49" width="4.28125" style="74" customWidth="1"/>
    <col min="50" max="16384" width="2.7109375" style="74" customWidth="1"/>
  </cols>
  <sheetData>
    <row r="1" spans="1:34" ht="12.75">
      <c r="A1" s="92"/>
      <c r="B1" s="587" t="s">
        <v>220</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104"/>
    </row>
    <row r="2" spans="1:34" ht="12.75">
      <c r="A2" s="92"/>
      <c r="B2" s="587" t="s">
        <v>75</v>
      </c>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104"/>
    </row>
    <row r="3" spans="2:34" ht="11.2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602" t="s">
        <v>305</v>
      </c>
      <c r="AE3" s="602"/>
      <c r="AF3" s="602"/>
      <c r="AG3" s="602"/>
      <c r="AH3" s="104"/>
    </row>
    <row r="4" spans="1:34" ht="5.25" customHeight="1" thickBot="1">
      <c r="A4" s="80"/>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7"/>
      <c r="AH4" s="104"/>
    </row>
    <row r="5" spans="1:34" ht="12" thickBot="1">
      <c r="A5" s="83"/>
      <c r="B5" s="118" t="s">
        <v>219</v>
      </c>
      <c r="C5" s="119"/>
      <c r="D5" s="585" t="s">
        <v>76</v>
      </c>
      <c r="E5" s="585"/>
      <c r="F5" s="585"/>
      <c r="G5" s="585"/>
      <c r="H5" s="585"/>
      <c r="I5" s="585"/>
      <c r="J5" s="585"/>
      <c r="K5" s="585"/>
      <c r="L5" s="585"/>
      <c r="M5" s="585"/>
      <c r="N5" s="585"/>
      <c r="O5" s="585"/>
      <c r="P5" s="585"/>
      <c r="Q5" s="585"/>
      <c r="R5" s="585"/>
      <c r="S5" s="585"/>
      <c r="T5" s="585"/>
      <c r="U5" s="585"/>
      <c r="V5" s="585"/>
      <c r="W5" s="585"/>
      <c r="X5" s="585"/>
      <c r="Y5" s="585"/>
      <c r="Z5" s="585"/>
      <c r="AA5" s="119"/>
      <c r="AB5" s="119"/>
      <c r="AC5" s="119"/>
      <c r="AD5" s="119"/>
      <c r="AE5" s="119"/>
      <c r="AF5" s="119"/>
      <c r="AG5" s="120"/>
      <c r="AH5" s="104"/>
    </row>
    <row r="6" spans="1:34" ht="4.5" customHeight="1">
      <c r="A6" s="87"/>
      <c r="B6" s="121"/>
      <c r="C6" s="121"/>
      <c r="D6" s="122"/>
      <c r="E6" s="122"/>
      <c r="F6" s="122"/>
      <c r="G6" s="122"/>
      <c r="H6" s="122"/>
      <c r="I6" s="122"/>
      <c r="J6" s="122"/>
      <c r="K6" s="122"/>
      <c r="L6" s="122"/>
      <c r="M6" s="122"/>
      <c r="N6" s="122"/>
      <c r="O6" s="122"/>
      <c r="P6" s="122"/>
      <c r="Q6" s="122"/>
      <c r="R6" s="122"/>
      <c r="S6" s="122"/>
      <c r="T6" s="122"/>
      <c r="U6" s="122"/>
      <c r="V6" s="122"/>
      <c r="W6" s="122"/>
      <c r="X6" s="122"/>
      <c r="Y6" s="122"/>
      <c r="Z6" s="122"/>
      <c r="AA6" s="121"/>
      <c r="AB6" s="121"/>
      <c r="AC6" s="121"/>
      <c r="AD6" s="121"/>
      <c r="AE6" s="121"/>
      <c r="AF6" s="121"/>
      <c r="AG6" s="123"/>
      <c r="AH6" s="104"/>
    </row>
    <row r="7" spans="2:34" ht="11.25">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row>
    <row r="8" spans="2:34" ht="11.25">
      <c r="B8" s="104"/>
      <c r="C8" s="104">
        <v>1</v>
      </c>
      <c r="D8" s="104" t="s">
        <v>77</v>
      </c>
      <c r="E8" s="104"/>
      <c r="F8" s="104"/>
      <c r="G8" s="104"/>
      <c r="H8" s="104"/>
      <c r="I8" s="104"/>
      <c r="J8" s="104"/>
      <c r="K8" s="104"/>
      <c r="L8" s="104"/>
      <c r="M8" s="104"/>
      <c r="N8" s="104"/>
      <c r="O8" s="104"/>
      <c r="P8" s="104"/>
      <c r="Q8" s="104" t="s">
        <v>218</v>
      </c>
      <c r="R8" s="104"/>
      <c r="S8" s="104"/>
      <c r="T8" s="104"/>
      <c r="U8" s="104"/>
      <c r="V8" s="104"/>
      <c r="W8" s="104"/>
      <c r="X8" s="104"/>
      <c r="Y8" s="104"/>
      <c r="Z8" s="104"/>
      <c r="AA8" s="104"/>
      <c r="AB8" s="104"/>
      <c r="AC8" s="104"/>
      <c r="AD8" s="104"/>
      <c r="AE8" s="104"/>
      <c r="AF8" s="104"/>
      <c r="AG8" s="104"/>
      <c r="AH8" s="104"/>
    </row>
    <row r="9" spans="2:34" ht="11.25">
      <c r="B9" s="104"/>
      <c r="C9" s="104"/>
      <c r="D9" s="104" t="s">
        <v>79</v>
      </c>
      <c r="E9" s="104" t="s">
        <v>78</v>
      </c>
      <c r="F9" s="104"/>
      <c r="G9" s="104"/>
      <c r="H9" s="104"/>
      <c r="I9" s="104"/>
      <c r="J9" s="104"/>
      <c r="K9" s="104"/>
      <c r="L9" s="104"/>
      <c r="M9" s="104"/>
      <c r="N9" s="104"/>
      <c r="O9" s="104"/>
      <c r="P9" s="104"/>
      <c r="Q9" s="104" t="s">
        <v>218</v>
      </c>
      <c r="R9" s="104"/>
      <c r="S9" s="592" t="s">
        <v>395</v>
      </c>
      <c r="T9" s="592"/>
      <c r="U9" s="592"/>
      <c r="V9" s="592"/>
      <c r="W9" s="592"/>
      <c r="X9" s="592"/>
      <c r="Y9" s="592"/>
      <c r="Z9" s="592"/>
      <c r="AA9" s="592"/>
      <c r="AB9" s="592"/>
      <c r="AC9" s="592"/>
      <c r="AD9" s="592"/>
      <c r="AE9" s="592"/>
      <c r="AF9" s="592"/>
      <c r="AG9" s="104"/>
      <c r="AH9" s="104"/>
    </row>
    <row r="10" spans="2:34" ht="12.75" customHeight="1">
      <c r="B10" s="104"/>
      <c r="C10" s="104"/>
      <c r="D10" s="104" t="s">
        <v>80</v>
      </c>
      <c r="E10" s="583" t="s">
        <v>81</v>
      </c>
      <c r="F10" s="583"/>
      <c r="G10" s="583"/>
      <c r="H10" s="583"/>
      <c r="I10" s="583"/>
      <c r="J10" s="583"/>
      <c r="K10" s="583"/>
      <c r="L10" s="583"/>
      <c r="M10" s="583"/>
      <c r="N10" s="583"/>
      <c r="O10" s="583"/>
      <c r="P10" s="124"/>
      <c r="Q10" s="104" t="s">
        <v>218</v>
      </c>
      <c r="R10" s="124"/>
      <c r="S10" s="579" t="s">
        <v>396</v>
      </c>
      <c r="T10" s="579"/>
      <c r="U10" s="579"/>
      <c r="V10" s="579"/>
      <c r="W10" s="579"/>
      <c r="X10" s="579"/>
      <c r="Y10" s="579"/>
      <c r="Z10" s="579"/>
      <c r="AA10" s="579"/>
      <c r="AB10" s="597" t="s">
        <v>349</v>
      </c>
      <c r="AC10" s="597"/>
      <c r="AD10" s="597"/>
      <c r="AE10" s="593">
        <f>RIGHT(GEN!B5,5)</f>
      </c>
      <c r="AF10" s="593"/>
      <c r="AG10" s="593"/>
      <c r="AH10" s="593"/>
    </row>
    <row r="11" spans="2:36" ht="11.25">
      <c r="B11" s="104"/>
      <c r="C11" s="104"/>
      <c r="D11" s="104" t="s">
        <v>82</v>
      </c>
      <c r="E11" s="104" t="s">
        <v>83</v>
      </c>
      <c r="F11" s="104"/>
      <c r="G11" s="104"/>
      <c r="H11" s="104"/>
      <c r="I11" s="104"/>
      <c r="J11" s="104"/>
      <c r="K11" s="104"/>
      <c r="L11" s="104"/>
      <c r="M11" s="104"/>
      <c r="N11" s="104"/>
      <c r="O11" s="104"/>
      <c r="P11" s="104"/>
      <c r="Q11" s="104" t="s">
        <v>218</v>
      </c>
      <c r="R11" s="125">
        <v>1</v>
      </c>
      <c r="S11" s="593" t="str">
        <f>VLOOKUP(GEN!C9,' Data (hidden)'!A3:' Data (hidden)'!F53,3,FALSE)</f>
        <v>TEST</v>
      </c>
      <c r="T11" s="593"/>
      <c r="U11" s="593"/>
      <c r="V11" s="593"/>
      <c r="W11" s="593"/>
      <c r="X11" s="593"/>
      <c r="Y11" s="126">
        <v>2</v>
      </c>
      <c r="Z11" s="593" t="str">
        <f>VLOOKUP(GEN!C11,' Data (hidden)'!A3:' Data (hidden)'!F46,3,FALSE)</f>
        <v>L. Jensen</v>
      </c>
      <c r="AA11" s="593"/>
      <c r="AB11" s="593"/>
      <c r="AC11" s="593"/>
      <c r="AD11" s="593"/>
      <c r="AE11" s="593"/>
      <c r="AF11" s="104"/>
      <c r="AG11" s="104"/>
      <c r="AH11" s="104"/>
      <c r="AJ11" s="98"/>
    </row>
    <row r="12" spans="2:34" ht="11.25">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row>
    <row r="13" spans="2:34" ht="11.25">
      <c r="B13" s="104"/>
      <c r="C13" s="104">
        <v>2</v>
      </c>
      <c r="D13" s="104" t="s">
        <v>84</v>
      </c>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row>
    <row r="14" spans="2:34" ht="11.25">
      <c r="B14" s="104"/>
      <c r="C14" s="104"/>
      <c r="D14" s="104" t="s">
        <v>79</v>
      </c>
      <c r="E14" s="104" t="s">
        <v>85</v>
      </c>
      <c r="F14" s="104"/>
      <c r="G14" s="104"/>
      <c r="H14" s="104"/>
      <c r="I14" s="104"/>
      <c r="J14" s="104"/>
      <c r="K14" s="104"/>
      <c r="L14" s="104"/>
      <c r="M14" s="104"/>
      <c r="N14" s="104"/>
      <c r="O14" s="104"/>
      <c r="P14" s="104"/>
      <c r="Q14" s="104" t="s">
        <v>218</v>
      </c>
      <c r="R14" s="104" t="s">
        <v>86</v>
      </c>
      <c r="S14" s="104"/>
      <c r="T14" s="603">
        <f>'REP FORM'!H10</f>
      </c>
      <c r="U14" s="603"/>
      <c r="V14" s="603"/>
      <c r="W14" s="603"/>
      <c r="X14" s="603"/>
      <c r="Y14" s="104" t="s">
        <v>87</v>
      </c>
      <c r="Z14" s="104"/>
      <c r="AA14" s="600">
        <f>'REP FORM'!F15</f>
        <v>0</v>
      </c>
      <c r="AB14" s="600"/>
      <c r="AC14" s="600"/>
      <c r="AD14" s="600"/>
      <c r="AE14" s="600"/>
      <c r="AF14" s="104" t="s">
        <v>88</v>
      </c>
      <c r="AG14" s="104"/>
      <c r="AH14" s="104"/>
    </row>
    <row r="15" spans="2:34" ht="11.25">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row>
    <row r="16" spans="2:34" ht="11.25">
      <c r="B16" s="104"/>
      <c r="C16" s="104">
        <v>3</v>
      </c>
      <c r="D16" s="104" t="s">
        <v>89</v>
      </c>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row>
    <row r="17" spans="2:44" ht="11.25">
      <c r="B17" s="104"/>
      <c r="C17" s="104"/>
      <c r="D17" s="104" t="s">
        <v>90</v>
      </c>
      <c r="E17" s="104"/>
      <c r="F17" s="104"/>
      <c r="G17" s="104"/>
      <c r="H17" s="104"/>
      <c r="I17" s="104"/>
      <c r="J17" s="104"/>
      <c r="K17" s="104"/>
      <c r="L17" s="104"/>
      <c r="M17" s="104"/>
      <c r="N17" s="104"/>
      <c r="O17" s="104"/>
      <c r="P17" s="104"/>
      <c r="Q17" s="104" t="s">
        <v>218</v>
      </c>
      <c r="R17" s="104"/>
      <c r="S17" s="594" t="str">
        <f>IF('REP FORM'!D15=7,"Russia",IF('REP FORM'!D15=370,"Latvia",IF('REP FORM'!D15=358,"Finland",IF('REP FORM'!D15=44,"U.K.",IF('REP FORM'!D15=47,"Norway",IF('REP FORM'!D15=49,"Germany",AL17))))))</f>
        <v>Belgium</v>
      </c>
      <c r="T17" s="580"/>
      <c r="U17" s="580"/>
      <c r="V17" s="580"/>
      <c r="W17" s="580"/>
      <c r="X17" s="580"/>
      <c r="Y17" s="580"/>
      <c r="Z17" s="580"/>
      <c r="AA17" s="580"/>
      <c r="AB17" s="580"/>
      <c r="AC17" s="580"/>
      <c r="AD17" s="580"/>
      <c r="AE17" s="580"/>
      <c r="AF17" s="580"/>
      <c r="AG17" s="104"/>
      <c r="AH17" s="104"/>
      <c r="AL17" s="99" t="str">
        <f>IF('REP FORM'!D15=45,"Denmark",IF('REP FORM'!D15=48,"Poland",IF('REP FORM'!D15=371,"Latvia",IF('REP FORM'!D15=372,"Estonia",IF('REP FORM'!D15=46,"Sweden",IF('REP FORM'!D15=31,"The Netherlands",IF('REP FORM'!D15=33,"France","Belgium")))))))</f>
        <v>Belgium</v>
      </c>
      <c r="AM17" s="99"/>
      <c r="AN17" s="99"/>
      <c r="AO17" s="99"/>
      <c r="AP17" s="99"/>
      <c r="AQ17" s="99"/>
      <c r="AR17" s="99"/>
    </row>
    <row r="18" spans="2:34" ht="11.25">
      <c r="B18" s="104"/>
      <c r="C18" s="104"/>
      <c r="D18" s="104" t="s">
        <v>91</v>
      </c>
      <c r="E18" s="104"/>
      <c r="F18" s="104"/>
      <c r="G18" s="104"/>
      <c r="H18" s="104"/>
      <c r="I18" s="104"/>
      <c r="J18" s="104"/>
      <c r="K18" s="104"/>
      <c r="L18" s="104"/>
      <c r="M18" s="104"/>
      <c r="N18" s="104"/>
      <c r="O18" s="104"/>
      <c r="P18" s="104"/>
      <c r="Q18" s="104" t="s">
        <v>218</v>
      </c>
      <c r="R18" s="104" t="s">
        <v>92</v>
      </c>
      <c r="S18" s="104"/>
      <c r="T18" s="595">
        <f>'REP FORM'!F37</f>
        <v>0</v>
      </c>
      <c r="U18" s="595"/>
      <c r="V18" s="595"/>
      <c r="W18" s="595"/>
      <c r="X18" s="595"/>
      <c r="Y18" s="104" t="s">
        <v>93</v>
      </c>
      <c r="Z18" s="596">
        <f>'REP FORM'!J37</f>
        <v>0</v>
      </c>
      <c r="AA18" s="596"/>
      <c r="AB18" s="596"/>
      <c r="AC18" s="596"/>
      <c r="AD18" s="596"/>
      <c r="AE18" s="596"/>
      <c r="AF18" s="104" t="s">
        <v>94</v>
      </c>
      <c r="AG18" s="104"/>
      <c r="AH18" s="104"/>
    </row>
    <row r="19" spans="2:34" ht="12" thickBot="1">
      <c r="B19" s="104"/>
      <c r="C19" s="104"/>
      <c r="D19" s="104"/>
      <c r="E19" s="104"/>
      <c r="F19" s="104"/>
      <c r="G19" s="104"/>
      <c r="H19" s="104"/>
      <c r="I19" s="104"/>
      <c r="J19" s="104"/>
      <c r="K19" s="104"/>
      <c r="L19" s="104"/>
      <c r="M19" s="104"/>
      <c r="N19" s="104"/>
      <c r="O19" s="104"/>
      <c r="P19" s="104"/>
      <c r="Q19" s="104"/>
      <c r="R19" s="104" t="s">
        <v>95</v>
      </c>
      <c r="S19" s="104"/>
      <c r="T19" s="595">
        <f>'REP FORM'!P37</f>
        <v>0</v>
      </c>
      <c r="U19" s="595"/>
      <c r="V19" s="595"/>
      <c r="W19" s="595"/>
      <c r="X19" s="595"/>
      <c r="Y19" s="104" t="s">
        <v>93</v>
      </c>
      <c r="Z19" s="596">
        <f>'REP FORM'!T37</f>
        <v>0</v>
      </c>
      <c r="AA19" s="596"/>
      <c r="AB19" s="596"/>
      <c r="AC19" s="596"/>
      <c r="AD19" s="596"/>
      <c r="AE19" s="596"/>
      <c r="AF19" s="104" t="s">
        <v>94</v>
      </c>
      <c r="AG19" s="104"/>
      <c r="AH19" s="104"/>
    </row>
    <row r="20" spans="2:34" ht="12" thickBot="1">
      <c r="B20" s="104"/>
      <c r="C20" s="104"/>
      <c r="D20" s="104"/>
      <c r="E20" s="104" t="s">
        <v>96</v>
      </c>
      <c r="F20" s="104"/>
      <c r="G20" s="104"/>
      <c r="H20" s="104"/>
      <c r="I20" s="104"/>
      <c r="J20" s="104"/>
      <c r="K20" s="104"/>
      <c r="L20" s="104"/>
      <c r="M20" s="104"/>
      <c r="N20" s="104"/>
      <c r="O20" s="104"/>
      <c r="P20" s="104"/>
      <c r="Q20" s="104" t="s">
        <v>218</v>
      </c>
      <c r="R20" s="104"/>
      <c r="S20" s="102"/>
      <c r="T20" s="104"/>
      <c r="U20" s="104" t="s">
        <v>97</v>
      </c>
      <c r="V20" s="104"/>
      <c r="W20" s="104"/>
      <c r="X20" s="104"/>
      <c r="Y20" s="104"/>
      <c r="Z20" s="102"/>
      <c r="AA20" s="104"/>
      <c r="AB20" s="104" t="s">
        <v>98</v>
      </c>
      <c r="AC20" s="104"/>
      <c r="AD20" s="104"/>
      <c r="AE20" s="104"/>
      <c r="AF20" s="104"/>
      <c r="AG20" s="104"/>
      <c r="AH20" s="104"/>
    </row>
    <row r="21" spans="2:34" ht="11.25">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row>
    <row r="22" spans="2:34" ht="11.25">
      <c r="B22" s="104"/>
      <c r="C22" s="104" t="s">
        <v>99</v>
      </c>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row>
    <row r="23" spans="2:34" ht="11.25">
      <c r="B23" s="104"/>
      <c r="C23" s="104"/>
      <c r="D23" s="104" t="s">
        <v>100</v>
      </c>
      <c r="E23" s="104"/>
      <c r="F23" s="104"/>
      <c r="G23" s="104"/>
      <c r="H23" s="104"/>
      <c r="I23" s="104"/>
      <c r="J23" s="104"/>
      <c r="K23" s="104"/>
      <c r="L23" s="104"/>
      <c r="M23" s="104"/>
      <c r="N23" s="104"/>
      <c r="O23" s="104"/>
      <c r="P23" s="104"/>
      <c r="Q23" s="104" t="s">
        <v>218</v>
      </c>
      <c r="R23" s="588">
        <f>'REP FORM'!D28</f>
        <v>0</v>
      </c>
      <c r="S23" s="580"/>
      <c r="T23" s="580"/>
      <c r="U23" s="580"/>
      <c r="V23" s="580"/>
      <c r="W23" s="580"/>
      <c r="X23" s="580"/>
      <c r="Y23" s="580"/>
      <c r="Z23" s="580"/>
      <c r="AA23" s="580"/>
      <c r="AB23" s="580"/>
      <c r="AC23" s="580"/>
      <c r="AD23" s="580"/>
      <c r="AE23" s="580"/>
      <c r="AF23" s="580"/>
      <c r="AG23" s="104"/>
      <c r="AH23" s="104"/>
    </row>
    <row r="24" spans="2:34" ht="11.25">
      <c r="B24" s="104"/>
      <c r="C24" s="104"/>
      <c r="D24" s="104" t="s">
        <v>101</v>
      </c>
      <c r="E24" s="104"/>
      <c r="F24" s="104"/>
      <c r="G24" s="104"/>
      <c r="H24" s="104"/>
      <c r="I24" s="104"/>
      <c r="J24" s="104"/>
      <c r="K24" s="104"/>
      <c r="L24" s="104"/>
      <c r="M24" s="104"/>
      <c r="N24" s="104"/>
      <c r="O24" s="104"/>
      <c r="P24" s="104"/>
      <c r="Q24" s="104" t="s">
        <v>218</v>
      </c>
      <c r="R24" s="598">
        <f>'REP FORM'!AS15</f>
      </c>
      <c r="S24" s="598"/>
      <c r="T24" s="598"/>
      <c r="U24" s="598"/>
      <c r="V24" s="598"/>
      <c r="W24" s="598"/>
      <c r="X24" s="598"/>
      <c r="Y24" s="104" t="s">
        <v>387</v>
      </c>
      <c r="Z24" s="104"/>
      <c r="AA24" s="104"/>
      <c r="AB24" s="104"/>
      <c r="AC24" s="104"/>
      <c r="AD24" s="104"/>
      <c r="AE24" s="104"/>
      <c r="AF24" s="104"/>
      <c r="AG24" s="104"/>
      <c r="AH24" s="104"/>
    </row>
    <row r="25" spans="2:34" ht="11.25">
      <c r="B25" s="104"/>
      <c r="C25" s="104"/>
      <c r="D25" s="104" t="s">
        <v>102</v>
      </c>
      <c r="E25" s="104"/>
      <c r="F25" s="104"/>
      <c r="G25" s="104"/>
      <c r="H25" s="104"/>
      <c r="I25" s="104"/>
      <c r="J25" s="104"/>
      <c r="K25" s="104"/>
      <c r="L25" s="104"/>
      <c r="M25" s="104"/>
      <c r="N25" s="104"/>
      <c r="O25" s="104"/>
      <c r="P25" s="104"/>
      <c r="Q25" s="104" t="s">
        <v>218</v>
      </c>
      <c r="R25" s="104" t="s">
        <v>103</v>
      </c>
      <c r="S25" s="104"/>
      <c r="T25" s="599">
        <f>'REP FORM'!U15</f>
        <v>0</v>
      </c>
      <c r="U25" s="599"/>
      <c r="V25" s="104" t="s">
        <v>104</v>
      </c>
      <c r="W25" s="104"/>
      <c r="X25" s="104" t="s">
        <v>105</v>
      </c>
      <c r="Y25" s="104"/>
      <c r="Z25" s="599">
        <f>'REP FORM'!X15</f>
        <v>0</v>
      </c>
      <c r="AA25" s="599"/>
      <c r="AB25" s="104" t="s">
        <v>104</v>
      </c>
      <c r="AC25" s="104" t="s">
        <v>106</v>
      </c>
      <c r="AD25" s="104"/>
      <c r="AE25" s="590">
        <f>'REP FORM'!AA15</f>
        <v>0</v>
      </c>
      <c r="AF25" s="580"/>
      <c r="AG25" s="104" t="s">
        <v>64</v>
      </c>
      <c r="AH25" s="104"/>
    </row>
    <row r="26" spans="2:34" ht="11.25">
      <c r="B26" s="104"/>
      <c r="C26" s="104"/>
      <c r="D26" s="104" t="s">
        <v>107</v>
      </c>
      <c r="E26" s="104"/>
      <c r="F26" s="104"/>
      <c r="G26" s="104"/>
      <c r="H26" s="104"/>
      <c r="I26" s="104"/>
      <c r="J26" s="104"/>
      <c r="K26" s="104"/>
      <c r="L26" s="104"/>
      <c r="M26" s="104"/>
      <c r="N26" s="104"/>
      <c r="O26" s="104"/>
      <c r="P26" s="104"/>
      <c r="Q26" s="104"/>
      <c r="R26" s="591">
        <f>'REP FORM'!AD15</f>
      </c>
      <c r="S26" s="591"/>
      <c r="T26" s="591"/>
      <c r="U26" s="591"/>
      <c r="V26" s="104" t="s">
        <v>388</v>
      </c>
      <c r="W26" s="104"/>
      <c r="X26" s="104"/>
      <c r="Y26" s="104"/>
      <c r="Z26" s="104"/>
      <c r="AA26" s="104"/>
      <c r="AB26" s="104"/>
      <c r="AC26" s="104"/>
      <c r="AD26" s="104"/>
      <c r="AE26" s="104"/>
      <c r="AF26" s="104"/>
      <c r="AG26" s="104"/>
      <c r="AH26" s="104"/>
    </row>
    <row r="27" spans="2:34" ht="11.25">
      <c r="B27" s="104"/>
      <c r="C27" s="104"/>
      <c r="D27" s="104" t="s">
        <v>108</v>
      </c>
      <c r="E27" s="104"/>
      <c r="F27" s="104"/>
      <c r="G27" s="104"/>
      <c r="H27" s="104"/>
      <c r="I27" s="104"/>
      <c r="J27" s="104"/>
      <c r="K27" s="104"/>
      <c r="L27" s="104"/>
      <c r="M27" s="104"/>
      <c r="N27" s="104"/>
      <c r="O27" s="104"/>
      <c r="P27" s="104"/>
      <c r="Q27" s="104" t="s">
        <v>218</v>
      </c>
      <c r="R27" s="127" t="s">
        <v>109</v>
      </c>
      <c r="S27" s="590">
        <f>'REP FORM'!AG15</f>
        <v>0</v>
      </c>
      <c r="T27" s="580"/>
      <c r="U27" s="580"/>
      <c r="V27" s="104" t="s">
        <v>64</v>
      </c>
      <c r="W27" s="104"/>
      <c r="X27" s="104" t="s">
        <v>110</v>
      </c>
      <c r="Y27" s="590">
        <f>'REP FORM'!AM15</f>
        <v>0</v>
      </c>
      <c r="Z27" s="580"/>
      <c r="AA27" s="580"/>
      <c r="AB27" s="104" t="s">
        <v>64</v>
      </c>
      <c r="AC27" s="104"/>
      <c r="AD27" s="104"/>
      <c r="AE27" s="104"/>
      <c r="AF27" s="104"/>
      <c r="AG27" s="104"/>
      <c r="AH27" s="104"/>
    </row>
    <row r="28" spans="2:34" ht="11.25">
      <c r="B28" s="104"/>
      <c r="C28" s="104"/>
      <c r="D28" s="104"/>
      <c r="E28" s="104" t="s">
        <v>115</v>
      </c>
      <c r="F28" s="104"/>
      <c r="G28" s="104"/>
      <c r="H28" s="104"/>
      <c r="I28" s="104"/>
      <c r="J28" s="104"/>
      <c r="K28" s="104"/>
      <c r="L28" s="104"/>
      <c r="M28" s="104"/>
      <c r="N28" s="104"/>
      <c r="O28" s="104"/>
      <c r="P28" s="104"/>
      <c r="Q28" s="104" t="s">
        <v>218</v>
      </c>
      <c r="R28" s="104" t="s">
        <v>111</v>
      </c>
      <c r="S28" s="590">
        <f>'REP FORM'!AI15</f>
        <v>0</v>
      </c>
      <c r="T28" s="580"/>
      <c r="U28" s="580"/>
      <c r="V28" s="104" t="s">
        <v>64</v>
      </c>
      <c r="W28" s="104"/>
      <c r="X28" s="104" t="s">
        <v>113</v>
      </c>
      <c r="Y28" s="590">
        <f>'REP FORM'!AO15</f>
        <v>0</v>
      </c>
      <c r="Z28" s="580"/>
      <c r="AA28" s="580"/>
      <c r="AB28" s="104" t="s">
        <v>64</v>
      </c>
      <c r="AC28" s="104"/>
      <c r="AD28" s="104"/>
      <c r="AE28" s="104"/>
      <c r="AF28" s="104"/>
      <c r="AG28" s="104"/>
      <c r="AH28" s="104"/>
    </row>
    <row r="29" spans="2:34" ht="11.25">
      <c r="B29" s="104"/>
      <c r="C29" s="104"/>
      <c r="D29" s="104"/>
      <c r="E29" s="104" t="s">
        <v>116</v>
      </c>
      <c r="F29" s="104"/>
      <c r="G29" s="104"/>
      <c r="H29" s="104"/>
      <c r="I29" s="104"/>
      <c r="J29" s="104"/>
      <c r="K29" s="104"/>
      <c r="L29" s="104"/>
      <c r="M29" s="104"/>
      <c r="N29" s="104"/>
      <c r="O29" s="104"/>
      <c r="P29" s="104"/>
      <c r="Q29" s="104" t="s">
        <v>218</v>
      </c>
      <c r="R29" s="104" t="s">
        <v>112</v>
      </c>
      <c r="S29" s="590">
        <f>'REP FORM'!AK15</f>
        <v>0</v>
      </c>
      <c r="T29" s="580"/>
      <c r="U29" s="580"/>
      <c r="V29" s="104" t="s">
        <v>64</v>
      </c>
      <c r="W29" s="104"/>
      <c r="X29" s="104" t="s">
        <v>114</v>
      </c>
      <c r="Y29" s="124"/>
      <c r="Z29" s="590">
        <f>'REP FORM'!AQ15</f>
        <v>0</v>
      </c>
      <c r="AA29" s="580"/>
      <c r="AB29" s="104" t="s">
        <v>64</v>
      </c>
      <c r="AC29" s="104"/>
      <c r="AD29" s="104"/>
      <c r="AE29" s="104"/>
      <c r="AF29" s="104"/>
      <c r="AG29" s="104"/>
      <c r="AH29" s="104"/>
    </row>
    <row r="30" spans="2:34" ht="11.25">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row>
    <row r="31" spans="2:34" ht="12" thickBot="1">
      <c r="B31" s="104"/>
      <c r="C31" s="104" t="s">
        <v>117</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row>
    <row r="32" spans="2:34" ht="12" thickBot="1">
      <c r="B32" s="104"/>
      <c r="C32" s="104"/>
      <c r="D32" s="104" t="s">
        <v>118</v>
      </c>
      <c r="E32" s="104"/>
      <c r="F32" s="104"/>
      <c r="G32" s="104"/>
      <c r="H32" s="104"/>
      <c r="I32" s="104"/>
      <c r="J32" s="104"/>
      <c r="K32" s="104"/>
      <c r="L32" s="104"/>
      <c r="M32" s="104"/>
      <c r="N32" s="104"/>
      <c r="O32" s="104"/>
      <c r="P32" s="104"/>
      <c r="Q32" s="104" t="s">
        <v>218</v>
      </c>
      <c r="R32" s="128">
        <f>'REP FORM'!P28</f>
        <v>0</v>
      </c>
      <c r="S32" s="104" t="s">
        <v>120</v>
      </c>
      <c r="T32" s="104"/>
      <c r="U32" s="104"/>
      <c r="V32" s="128">
        <f>'REP FORM'!J28</f>
        <v>0</v>
      </c>
      <c r="W32" s="104" t="s">
        <v>56</v>
      </c>
      <c r="X32" s="104"/>
      <c r="Y32" s="104"/>
      <c r="Z32" s="128">
        <f>'REP FORM'!L28</f>
        <v>0</v>
      </c>
      <c r="AA32" s="104" t="s">
        <v>17</v>
      </c>
      <c r="AB32" s="104"/>
      <c r="AC32" s="104"/>
      <c r="AD32" s="128">
        <f>'REP FORM'!N28</f>
        <v>0</v>
      </c>
      <c r="AE32" s="104" t="s">
        <v>18</v>
      </c>
      <c r="AF32" s="104"/>
      <c r="AG32" s="104"/>
      <c r="AH32" s="104"/>
    </row>
    <row r="33" spans="2:34" ht="12" thickBot="1">
      <c r="B33" s="104"/>
      <c r="C33" s="104"/>
      <c r="D33" s="104" t="s">
        <v>119</v>
      </c>
      <c r="E33" s="104"/>
      <c r="F33" s="104"/>
      <c r="G33" s="104"/>
      <c r="H33" s="104"/>
      <c r="I33" s="104"/>
      <c r="J33" s="104"/>
      <c r="K33" s="104"/>
      <c r="L33" s="104"/>
      <c r="M33" s="104"/>
      <c r="N33" s="104"/>
      <c r="O33" s="104"/>
      <c r="P33" s="104"/>
      <c r="Q33" s="104" t="s">
        <v>218</v>
      </c>
      <c r="R33" s="128">
        <f>'REP FORM'!T28</f>
        <v>0</v>
      </c>
      <c r="S33" s="104" t="s">
        <v>122</v>
      </c>
      <c r="T33" s="104"/>
      <c r="U33" s="104"/>
      <c r="V33" s="128">
        <f>'REP FORM'!X28</f>
        <v>0</v>
      </c>
      <c r="W33" s="104" t="s">
        <v>121</v>
      </c>
      <c r="X33" s="104"/>
      <c r="Y33" s="104"/>
      <c r="Z33" s="128">
        <f>'REP FORM'!V28</f>
        <v>0</v>
      </c>
      <c r="AA33" s="104" t="s">
        <v>123</v>
      </c>
      <c r="AB33" s="104"/>
      <c r="AC33" s="104"/>
      <c r="AD33" s="128"/>
      <c r="AE33" s="104" t="s">
        <v>114</v>
      </c>
      <c r="AF33" s="104"/>
      <c r="AG33" s="104"/>
      <c r="AH33" s="104"/>
    </row>
    <row r="34" spans="2:34" ht="12" thickBot="1">
      <c r="B34" s="104"/>
      <c r="C34" s="104"/>
      <c r="D34" s="104"/>
      <c r="E34" s="104"/>
      <c r="F34" s="104"/>
      <c r="G34" s="104"/>
      <c r="H34" s="104"/>
      <c r="I34" s="104"/>
      <c r="J34" s="104"/>
      <c r="K34" s="104"/>
      <c r="L34" s="104"/>
      <c r="M34" s="104"/>
      <c r="N34" s="104"/>
      <c r="O34" s="104"/>
      <c r="P34" s="104"/>
      <c r="Q34" s="104"/>
      <c r="R34" s="128">
        <f>'REP FORM'!R28</f>
        <v>0</v>
      </c>
      <c r="S34" s="104" t="s">
        <v>65</v>
      </c>
      <c r="T34" s="104"/>
      <c r="U34" s="104"/>
      <c r="V34" s="128">
        <f>'REP FORM'!Z28</f>
        <v>0</v>
      </c>
      <c r="W34" s="104" t="s">
        <v>255</v>
      </c>
      <c r="X34" s="104"/>
      <c r="Y34" s="104"/>
      <c r="Z34" s="240"/>
      <c r="AA34" s="104"/>
      <c r="AB34" s="104"/>
      <c r="AC34" s="104"/>
      <c r="AD34" s="240"/>
      <c r="AE34" s="104"/>
      <c r="AF34" s="104"/>
      <c r="AG34" s="104"/>
      <c r="AH34" s="104"/>
    </row>
    <row r="35" spans="2:34" ht="11.25">
      <c r="B35" s="104"/>
      <c r="C35" s="104"/>
      <c r="D35" s="104" t="s">
        <v>124</v>
      </c>
      <c r="E35" s="104"/>
      <c r="F35" s="104"/>
      <c r="G35" s="104"/>
      <c r="H35" s="104"/>
      <c r="I35" s="104"/>
      <c r="J35" s="104"/>
      <c r="K35" s="104"/>
      <c r="L35" s="104"/>
      <c r="M35" s="104"/>
      <c r="N35" s="104"/>
      <c r="O35" s="104"/>
      <c r="P35" s="104"/>
      <c r="Q35" s="104" t="s">
        <v>218</v>
      </c>
      <c r="R35" s="104" t="s">
        <v>127</v>
      </c>
      <c r="S35" s="104"/>
      <c r="T35" s="104"/>
      <c r="U35" s="104"/>
      <c r="V35" s="586"/>
      <c r="W35" s="586"/>
      <c r="X35" s="104"/>
      <c r="Y35" s="104"/>
      <c r="Z35" s="104" t="s">
        <v>128</v>
      </c>
      <c r="AA35" s="104"/>
      <c r="AB35" s="104"/>
      <c r="AC35" s="104"/>
      <c r="AD35" s="580">
        <f>'REP FORM'!V28</f>
        <v>0</v>
      </c>
      <c r="AE35" s="580"/>
      <c r="AF35" s="104"/>
      <c r="AG35" s="104"/>
      <c r="AH35" s="104"/>
    </row>
    <row r="36" spans="2:35" ht="11.25">
      <c r="B36" s="104"/>
      <c r="C36" s="104"/>
      <c r="D36" s="104" t="s">
        <v>125</v>
      </c>
      <c r="E36" s="104"/>
      <c r="F36" s="104"/>
      <c r="G36" s="104"/>
      <c r="H36" s="104"/>
      <c r="I36" s="104"/>
      <c r="J36" s="104"/>
      <c r="K36" s="104"/>
      <c r="L36" s="104"/>
      <c r="M36" s="104"/>
      <c r="N36" s="104"/>
      <c r="O36" s="104"/>
      <c r="P36" s="104"/>
      <c r="Q36" s="104" t="s">
        <v>218</v>
      </c>
      <c r="R36" s="104" t="s">
        <v>129</v>
      </c>
      <c r="S36" s="104"/>
      <c r="T36" s="104"/>
      <c r="U36" s="104"/>
      <c r="V36" s="586"/>
      <c r="W36" s="586"/>
      <c r="X36" s="104"/>
      <c r="Y36" s="104"/>
      <c r="Z36" s="104" t="s">
        <v>130</v>
      </c>
      <c r="AA36" s="104"/>
      <c r="AB36" s="104"/>
      <c r="AC36" s="104"/>
      <c r="AD36" s="588">
        <f>'REP FORM'!AY15</f>
        <v>0</v>
      </c>
      <c r="AE36" s="589"/>
      <c r="AF36" s="104"/>
      <c r="AG36" s="104"/>
      <c r="AH36" s="104"/>
      <c r="AI36" s="238"/>
    </row>
    <row r="37" spans="2:34" ht="11.25">
      <c r="B37" s="104"/>
      <c r="C37" s="104"/>
      <c r="D37" s="104" t="s">
        <v>126</v>
      </c>
      <c r="E37" s="104"/>
      <c r="F37" s="104"/>
      <c r="G37" s="104"/>
      <c r="H37" s="104"/>
      <c r="I37" s="104"/>
      <c r="J37" s="104"/>
      <c r="K37" s="104"/>
      <c r="L37" s="104"/>
      <c r="M37" s="104"/>
      <c r="N37" s="104"/>
      <c r="O37" s="104"/>
      <c r="P37" s="104"/>
      <c r="Q37" s="104" t="s">
        <v>218</v>
      </c>
      <c r="R37" s="581"/>
      <c r="S37" s="581"/>
      <c r="T37" s="581"/>
      <c r="U37" s="581"/>
      <c r="V37" s="581"/>
      <c r="W37" s="581"/>
      <c r="X37" s="581"/>
      <c r="Y37" s="581"/>
      <c r="Z37" s="581"/>
      <c r="AA37" s="581"/>
      <c r="AB37" s="581"/>
      <c r="AC37" s="581"/>
      <c r="AD37" s="581"/>
      <c r="AE37" s="581"/>
      <c r="AF37" s="581"/>
      <c r="AG37" s="104"/>
      <c r="AH37" s="104"/>
    </row>
    <row r="38" spans="2:34" ht="11.25">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row>
    <row r="39" spans="2:49" ht="11.25">
      <c r="B39" s="104"/>
      <c r="C39" s="104" t="s">
        <v>132</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R39" s="601"/>
      <c r="AS39" s="601"/>
      <c r="AV39" s="601"/>
      <c r="AW39" s="601"/>
    </row>
    <row r="40" spans="2:48" ht="11.25">
      <c r="B40" s="104"/>
      <c r="C40" s="104"/>
      <c r="D40" s="104" t="s">
        <v>136</v>
      </c>
      <c r="E40" s="104"/>
      <c r="F40" s="104"/>
      <c r="G40" s="104"/>
      <c r="H40" s="104"/>
      <c r="I40" s="104"/>
      <c r="J40" s="104"/>
      <c r="K40" s="104"/>
      <c r="L40" s="104"/>
      <c r="M40" s="104"/>
      <c r="N40" s="104"/>
      <c r="O40" s="104"/>
      <c r="P40" s="104"/>
      <c r="Q40" s="104" t="s">
        <v>218</v>
      </c>
      <c r="R40" s="104" t="s">
        <v>133</v>
      </c>
      <c r="S40" s="104"/>
      <c r="T40" s="104"/>
      <c r="U40" s="580">
        <f>'REP FORM'!AB28</f>
        <v>0</v>
      </c>
      <c r="V40" s="580"/>
      <c r="W40" s="104" t="s">
        <v>134</v>
      </c>
      <c r="X40" s="104"/>
      <c r="Y40" s="104"/>
      <c r="Z40" s="104" t="s">
        <v>135</v>
      </c>
      <c r="AA40" s="129"/>
      <c r="AB40" s="590">
        <f>'REP FORM'!AE28</f>
        <v>0</v>
      </c>
      <c r="AC40" s="580"/>
      <c r="AD40" s="104" t="str">
        <f>'REP FORM'!AE27</f>
        <v>KTS</v>
      </c>
      <c r="AE40" s="104"/>
      <c r="AF40" s="104"/>
      <c r="AG40" s="104"/>
      <c r="AH40" s="104"/>
      <c r="AK40" s="149"/>
      <c r="AN40" s="149"/>
      <c r="AR40" s="77"/>
      <c r="AV40" s="77"/>
    </row>
    <row r="41" spans="2:34" ht="11.25">
      <c r="B41" s="104"/>
      <c r="C41" s="104"/>
      <c r="D41" s="104" t="s">
        <v>140</v>
      </c>
      <c r="E41" s="104"/>
      <c r="F41" s="104"/>
      <c r="G41" s="104"/>
      <c r="H41" s="104"/>
      <c r="I41" s="104"/>
      <c r="J41" s="104"/>
      <c r="K41" s="104"/>
      <c r="L41" s="104"/>
      <c r="M41" s="104"/>
      <c r="N41" s="104"/>
      <c r="O41" s="104"/>
      <c r="P41" s="104"/>
      <c r="Q41" s="104" t="s">
        <v>218</v>
      </c>
      <c r="R41" s="104" t="s">
        <v>137</v>
      </c>
      <c r="S41" s="590">
        <f>('REP FORM'!AM28*1.852)</f>
        <v>0</v>
      </c>
      <c r="T41" s="580"/>
      <c r="U41" s="104" t="s">
        <v>104</v>
      </c>
      <c r="V41" s="104"/>
      <c r="W41" s="104" t="s">
        <v>138</v>
      </c>
      <c r="X41" s="104"/>
      <c r="Y41" s="580" t="str">
        <f>IF('REP FORM'!AG28="SKC","0",IF('REP FORM'!AG28="FEW","1-2",IF('REP FORM'!AG28="SCT","3-4",IF('REP FORM'!AG28="BKN","5-7",IF('REP FORM'!AG28="OVC",8,"N/A")))))</f>
        <v>N/A</v>
      </c>
      <c r="Z41" s="580"/>
      <c r="AA41" s="104" t="s">
        <v>139</v>
      </c>
      <c r="AB41" s="104"/>
      <c r="AC41" s="104"/>
      <c r="AD41" s="104"/>
      <c r="AE41" s="104"/>
      <c r="AF41" s="104"/>
      <c r="AG41" s="104"/>
      <c r="AH41" s="104"/>
    </row>
    <row r="42" spans="2:38" ht="11.25">
      <c r="B42" s="104"/>
      <c r="C42" s="104"/>
      <c r="D42" s="104" t="s">
        <v>141</v>
      </c>
      <c r="E42" s="104"/>
      <c r="F42" s="104"/>
      <c r="G42" s="104"/>
      <c r="H42" s="104"/>
      <c r="I42" s="104"/>
      <c r="J42" s="104"/>
      <c r="K42" s="104"/>
      <c r="L42" s="104"/>
      <c r="M42" s="104"/>
      <c r="N42" s="104"/>
      <c r="O42" s="104"/>
      <c r="P42" s="104"/>
      <c r="Q42" s="104" t="s">
        <v>218</v>
      </c>
      <c r="R42" s="104" t="s">
        <v>142</v>
      </c>
      <c r="S42" s="104"/>
      <c r="T42" s="104"/>
      <c r="U42" s="580" t="str">
        <f>AL42</f>
        <v>0</v>
      </c>
      <c r="V42" s="580"/>
      <c r="W42" s="104" t="s">
        <v>143</v>
      </c>
      <c r="X42" s="104"/>
      <c r="Y42" s="104" t="s">
        <v>144</v>
      </c>
      <c r="Z42" s="104"/>
      <c r="AA42" s="104"/>
      <c r="AB42" s="586"/>
      <c r="AC42" s="586"/>
      <c r="AD42" s="104" t="s">
        <v>134</v>
      </c>
      <c r="AE42" s="104"/>
      <c r="AF42" s="104"/>
      <c r="AG42" s="104"/>
      <c r="AH42" s="104"/>
      <c r="AL42" s="74" t="str">
        <f>IF('REP FORM'!AO28=0,"0",IF('REP FORM'!AO28=1,"0-0,23",IF('REP FORM'!AO28=2,"0,25-1",IF('REP FORM'!AO28=3,"0,75-2",IF('REP FORM'!AO28=4,"2-3",IF('REP FORM'!AO28=5,"3-6",IF('REP FORM'!AO28=6,"5-7",IF('REP FORM'!AO28=7,"7-12","&gt;12"))))))))</f>
        <v>0</v>
      </c>
    </row>
    <row r="43" spans="2:34" ht="12" thickBot="1">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row>
    <row r="44" spans="2:34" ht="11.25">
      <c r="B44" s="582" t="s">
        <v>145</v>
      </c>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104"/>
    </row>
    <row r="45" spans="2:34" ht="11.25">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04"/>
    </row>
    <row r="46" spans="2:34" ht="11.25">
      <c r="B46" s="104"/>
      <c r="C46" s="104" t="s">
        <v>146</v>
      </c>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row>
    <row r="47" spans="2:34" ht="11.25">
      <c r="B47" s="104"/>
      <c r="C47" s="104"/>
      <c r="D47" s="104" t="s">
        <v>147</v>
      </c>
      <c r="E47" s="104"/>
      <c r="F47" s="104"/>
      <c r="G47" s="104"/>
      <c r="H47" s="104"/>
      <c r="I47" s="104"/>
      <c r="J47" s="104"/>
      <c r="K47" s="104"/>
      <c r="L47" s="104"/>
      <c r="M47" s="104"/>
      <c r="N47" s="104"/>
      <c r="O47" s="104"/>
      <c r="P47" s="104"/>
      <c r="Q47" s="104" t="s">
        <v>218</v>
      </c>
      <c r="R47" s="586"/>
      <c r="S47" s="586"/>
      <c r="T47" s="586"/>
      <c r="U47" s="586"/>
      <c r="V47" s="586"/>
      <c r="W47" s="586"/>
      <c r="X47" s="586"/>
      <c r="Y47" s="586"/>
      <c r="Z47" s="586"/>
      <c r="AA47" s="586"/>
      <c r="AB47" s="586"/>
      <c r="AC47" s="586"/>
      <c r="AD47" s="586"/>
      <c r="AE47" s="586"/>
      <c r="AF47" s="586"/>
      <c r="AG47" s="104"/>
      <c r="AH47" s="104"/>
    </row>
    <row r="48" spans="2:34" ht="11.25">
      <c r="B48" s="104"/>
      <c r="C48" s="104"/>
      <c r="D48" s="104" t="s">
        <v>148</v>
      </c>
      <c r="E48" s="104"/>
      <c r="F48" s="104"/>
      <c r="G48" s="104"/>
      <c r="H48" s="104"/>
      <c r="I48" s="104"/>
      <c r="J48" s="104"/>
      <c r="K48" s="104"/>
      <c r="L48" s="104"/>
      <c r="M48" s="104"/>
      <c r="N48" s="104"/>
      <c r="O48" s="104"/>
      <c r="P48" s="104"/>
      <c r="Q48" s="104" t="s">
        <v>218</v>
      </c>
      <c r="R48" s="104" t="s">
        <v>149</v>
      </c>
      <c r="S48" s="104"/>
      <c r="T48" s="104"/>
      <c r="U48" s="586"/>
      <c r="V48" s="586"/>
      <c r="W48" s="586"/>
      <c r="X48" s="586"/>
      <c r="Y48" s="104"/>
      <c r="Z48" s="104" t="s">
        <v>150</v>
      </c>
      <c r="AA48" s="104"/>
      <c r="AB48" s="104"/>
      <c r="AC48" s="586"/>
      <c r="AD48" s="586"/>
      <c r="AE48" s="586"/>
      <c r="AF48" s="586"/>
      <c r="AG48" s="104"/>
      <c r="AH48" s="104"/>
    </row>
    <row r="49" spans="2:34" ht="11.25">
      <c r="B49" s="104"/>
      <c r="C49" s="104"/>
      <c r="D49" s="104" t="s">
        <v>151</v>
      </c>
      <c r="E49" s="104"/>
      <c r="F49" s="104"/>
      <c r="G49" s="104"/>
      <c r="H49" s="104"/>
      <c r="I49" s="104"/>
      <c r="J49" s="104"/>
      <c r="K49" s="104"/>
      <c r="L49" s="104"/>
      <c r="M49" s="104"/>
      <c r="N49" s="104"/>
      <c r="O49" s="104"/>
      <c r="P49" s="104"/>
      <c r="Q49" s="104" t="s">
        <v>218</v>
      </c>
      <c r="R49" s="586"/>
      <c r="S49" s="586"/>
      <c r="T49" s="586"/>
      <c r="U49" s="586"/>
      <c r="V49" s="586"/>
      <c r="W49" s="586"/>
      <c r="X49" s="586"/>
      <c r="Y49" s="586"/>
      <c r="Z49" s="586"/>
      <c r="AA49" s="586"/>
      <c r="AB49" s="586"/>
      <c r="AC49" s="586"/>
      <c r="AD49" s="586"/>
      <c r="AE49" s="586"/>
      <c r="AF49" s="586"/>
      <c r="AG49" s="104"/>
      <c r="AH49" s="104"/>
    </row>
    <row r="50" spans="2:34" ht="11.25">
      <c r="B50" s="104"/>
      <c r="C50" s="104"/>
      <c r="D50" s="104" t="s">
        <v>152</v>
      </c>
      <c r="E50" s="104"/>
      <c r="F50" s="104"/>
      <c r="G50" s="104"/>
      <c r="H50" s="104"/>
      <c r="I50" s="104"/>
      <c r="J50" s="104"/>
      <c r="K50" s="104"/>
      <c r="L50" s="104"/>
      <c r="M50" s="104"/>
      <c r="N50" s="104"/>
      <c r="O50" s="104"/>
      <c r="P50" s="104"/>
      <c r="Q50" s="104" t="s">
        <v>218</v>
      </c>
      <c r="R50" s="586"/>
      <c r="S50" s="586"/>
      <c r="T50" s="586"/>
      <c r="U50" s="586"/>
      <c r="V50" s="586"/>
      <c r="W50" s="586"/>
      <c r="X50" s="586"/>
      <c r="Y50" s="586"/>
      <c r="Z50" s="586"/>
      <c r="AA50" s="586"/>
      <c r="AB50" s="586"/>
      <c r="AC50" s="586"/>
      <c r="AD50" s="586"/>
      <c r="AE50" s="586"/>
      <c r="AF50" s="586"/>
      <c r="AG50" s="104"/>
      <c r="AH50" s="104"/>
    </row>
    <row r="51" spans="2:34" ht="11.25">
      <c r="B51" s="104"/>
      <c r="C51" s="104"/>
      <c r="D51" s="104" t="s">
        <v>153</v>
      </c>
      <c r="E51" s="104"/>
      <c r="F51" s="104"/>
      <c r="G51" s="104"/>
      <c r="H51" s="104"/>
      <c r="I51" s="104"/>
      <c r="J51" s="104"/>
      <c r="K51" s="104"/>
      <c r="L51" s="104"/>
      <c r="M51" s="104"/>
      <c r="N51" s="104"/>
      <c r="O51" s="104"/>
      <c r="P51" s="104"/>
      <c r="Q51" s="104" t="s">
        <v>218</v>
      </c>
      <c r="R51" s="586"/>
      <c r="S51" s="586"/>
      <c r="T51" s="586"/>
      <c r="U51" s="586"/>
      <c r="V51" s="124" t="s">
        <v>93</v>
      </c>
      <c r="W51" s="586"/>
      <c r="X51" s="586"/>
      <c r="Y51" s="586"/>
      <c r="Z51" s="586"/>
      <c r="AA51" s="124" t="s">
        <v>94</v>
      </c>
      <c r="AB51" s="124"/>
      <c r="AC51" s="586"/>
      <c r="AD51" s="586"/>
      <c r="AE51" s="586"/>
      <c r="AF51" s="104" t="s">
        <v>88</v>
      </c>
      <c r="AG51" s="104"/>
      <c r="AH51" s="104"/>
    </row>
    <row r="52" spans="2:34" ht="11.25">
      <c r="B52" s="104"/>
      <c r="C52" s="104"/>
      <c r="D52" s="104" t="s">
        <v>154</v>
      </c>
      <c r="E52" s="104"/>
      <c r="F52" s="104"/>
      <c r="G52" s="104"/>
      <c r="H52" s="104"/>
      <c r="I52" s="104"/>
      <c r="J52" s="104"/>
      <c r="K52" s="104"/>
      <c r="L52" s="104"/>
      <c r="M52" s="104"/>
      <c r="N52" s="104"/>
      <c r="O52" s="104"/>
      <c r="P52" s="104"/>
      <c r="Q52" s="104" t="s">
        <v>218</v>
      </c>
      <c r="R52" s="104" t="s">
        <v>155</v>
      </c>
      <c r="S52" s="104"/>
      <c r="T52" s="104"/>
      <c r="U52" s="586"/>
      <c r="V52" s="586"/>
      <c r="W52" s="104" t="s">
        <v>134</v>
      </c>
      <c r="X52" s="104"/>
      <c r="Y52" s="104"/>
      <c r="Z52" s="104" t="s">
        <v>156</v>
      </c>
      <c r="AA52" s="104"/>
      <c r="AB52" s="586"/>
      <c r="AC52" s="586"/>
      <c r="AD52" s="104" t="s">
        <v>157</v>
      </c>
      <c r="AE52" s="104"/>
      <c r="AF52" s="104"/>
      <c r="AG52" s="104"/>
      <c r="AH52" s="104"/>
    </row>
    <row r="53" spans="2:34" ht="11.25">
      <c r="B53" s="104"/>
      <c r="C53" s="104"/>
      <c r="D53" s="104" t="s">
        <v>158</v>
      </c>
      <c r="E53" s="104"/>
      <c r="F53" s="104"/>
      <c r="G53" s="104"/>
      <c r="H53" s="104"/>
      <c r="I53" s="104"/>
      <c r="J53" s="104"/>
      <c r="K53" s="104"/>
      <c r="L53" s="104"/>
      <c r="M53" s="104"/>
      <c r="N53" s="104"/>
      <c r="O53" s="104"/>
      <c r="P53" s="104"/>
      <c r="Q53" s="104" t="s">
        <v>218</v>
      </c>
      <c r="R53" s="586"/>
      <c r="S53" s="586"/>
      <c r="T53" s="586"/>
      <c r="U53" s="586"/>
      <c r="V53" s="586"/>
      <c r="W53" s="586"/>
      <c r="X53" s="586"/>
      <c r="Y53" s="586"/>
      <c r="Z53" s="586"/>
      <c r="AA53" s="586"/>
      <c r="AB53" s="586"/>
      <c r="AC53" s="586"/>
      <c r="AD53" s="586"/>
      <c r="AE53" s="586"/>
      <c r="AF53" s="586"/>
      <c r="AG53" s="104"/>
      <c r="AH53" s="104"/>
    </row>
    <row r="54" spans="2:34" ht="11.25">
      <c r="B54" s="104"/>
      <c r="C54" s="104"/>
      <c r="D54" s="104" t="s">
        <v>159</v>
      </c>
      <c r="E54" s="104"/>
      <c r="F54" s="104"/>
      <c r="G54" s="104"/>
      <c r="H54" s="104"/>
      <c r="I54" s="104"/>
      <c r="J54" s="104"/>
      <c r="K54" s="104"/>
      <c r="L54" s="104"/>
      <c r="M54" s="104"/>
      <c r="N54" s="104"/>
      <c r="O54" s="104"/>
      <c r="P54" s="104"/>
      <c r="Q54" s="104" t="s">
        <v>218</v>
      </c>
      <c r="R54" s="586"/>
      <c r="S54" s="586"/>
      <c r="T54" s="586"/>
      <c r="U54" s="586"/>
      <c r="V54" s="586"/>
      <c r="W54" s="586"/>
      <c r="X54" s="586"/>
      <c r="Y54" s="586"/>
      <c r="Z54" s="586"/>
      <c r="AA54" s="586"/>
      <c r="AB54" s="586"/>
      <c r="AC54" s="586"/>
      <c r="AD54" s="586"/>
      <c r="AE54" s="586"/>
      <c r="AF54" s="586"/>
      <c r="AG54" s="104"/>
      <c r="AH54" s="104"/>
    </row>
    <row r="55" spans="2:34" ht="11.25">
      <c r="B55" s="104"/>
      <c r="C55" s="104"/>
      <c r="D55" s="104" t="s">
        <v>160</v>
      </c>
      <c r="E55" s="104"/>
      <c r="F55" s="104"/>
      <c r="G55" s="104"/>
      <c r="H55" s="104"/>
      <c r="I55" s="104"/>
      <c r="J55" s="104"/>
      <c r="K55" s="104"/>
      <c r="L55" s="104"/>
      <c r="M55" s="104"/>
      <c r="N55" s="104"/>
      <c r="O55" s="104"/>
      <c r="P55" s="104"/>
      <c r="Q55" s="104" t="s">
        <v>218</v>
      </c>
      <c r="R55" s="586"/>
      <c r="S55" s="586"/>
      <c r="T55" s="586"/>
      <c r="U55" s="586"/>
      <c r="V55" s="586"/>
      <c r="W55" s="586"/>
      <c r="X55" s="586"/>
      <c r="Y55" s="586"/>
      <c r="Z55" s="586"/>
      <c r="AA55" s="586"/>
      <c r="AB55" s="586"/>
      <c r="AC55" s="586"/>
      <c r="AD55" s="586"/>
      <c r="AE55" s="586"/>
      <c r="AF55" s="586"/>
      <c r="AG55" s="104"/>
      <c r="AH55" s="104"/>
    </row>
    <row r="56" spans="2:34" ht="11.25">
      <c r="B56" s="104"/>
      <c r="C56" s="104"/>
      <c r="D56" s="104" t="s">
        <v>161</v>
      </c>
      <c r="E56" s="104"/>
      <c r="F56" s="104"/>
      <c r="G56" s="104"/>
      <c r="H56" s="104"/>
      <c r="I56" s="104"/>
      <c r="J56" s="104"/>
      <c r="K56" s="104"/>
      <c r="L56" s="104"/>
      <c r="M56" s="104"/>
      <c r="N56" s="104"/>
      <c r="O56" s="104"/>
      <c r="P56" s="104"/>
      <c r="Q56" s="104" t="s">
        <v>218</v>
      </c>
      <c r="R56" s="586"/>
      <c r="S56" s="586"/>
      <c r="T56" s="586"/>
      <c r="U56" s="586"/>
      <c r="V56" s="586"/>
      <c r="W56" s="586"/>
      <c r="X56" s="586"/>
      <c r="Y56" s="586"/>
      <c r="Z56" s="586"/>
      <c r="AA56" s="586"/>
      <c r="AB56" s="586"/>
      <c r="AC56" s="586"/>
      <c r="AD56" s="586"/>
      <c r="AE56" s="586"/>
      <c r="AF56" s="586"/>
      <c r="AG56" s="104"/>
      <c r="AH56" s="104"/>
    </row>
    <row r="57" spans="2:34" ht="11.25">
      <c r="B57" s="104"/>
      <c r="C57" s="104" t="s">
        <v>162</v>
      </c>
      <c r="D57" s="104"/>
      <c r="E57" s="104"/>
      <c r="F57" s="104"/>
      <c r="G57" s="104"/>
      <c r="H57" s="104"/>
      <c r="I57" s="104"/>
      <c r="J57" s="104"/>
      <c r="K57" s="104"/>
      <c r="L57" s="104"/>
      <c r="M57" s="104"/>
      <c r="N57" s="104"/>
      <c r="O57" s="104"/>
      <c r="P57" s="104"/>
      <c r="Q57" s="104" t="s">
        <v>218</v>
      </c>
      <c r="R57" s="104"/>
      <c r="S57" s="104"/>
      <c r="T57" s="104"/>
      <c r="U57" s="104"/>
      <c r="V57" s="104"/>
      <c r="W57" s="104"/>
      <c r="X57" s="104"/>
      <c r="Y57" s="104"/>
      <c r="Z57" s="104"/>
      <c r="AA57" s="104"/>
      <c r="AB57" s="104"/>
      <c r="AC57" s="104"/>
      <c r="AD57" s="104"/>
      <c r="AE57" s="104"/>
      <c r="AF57" s="104"/>
      <c r="AG57" s="104"/>
      <c r="AH57" s="104"/>
    </row>
    <row r="58" spans="2:34" ht="11.25">
      <c r="B58" s="104"/>
      <c r="C58" s="104"/>
      <c r="D58" s="104" t="s">
        <v>163</v>
      </c>
      <c r="E58" s="104"/>
      <c r="F58" s="104"/>
      <c r="G58" s="104"/>
      <c r="H58" s="104"/>
      <c r="I58" s="104"/>
      <c r="J58" s="104"/>
      <c r="K58" s="104"/>
      <c r="L58" s="104"/>
      <c r="M58" s="104"/>
      <c r="N58" s="104"/>
      <c r="O58" s="104"/>
      <c r="P58" s="104"/>
      <c r="Q58" s="104" t="s">
        <v>218</v>
      </c>
      <c r="R58" s="104" t="s">
        <v>164</v>
      </c>
      <c r="S58" s="104"/>
      <c r="T58" s="104"/>
      <c r="U58" s="586"/>
      <c r="V58" s="586"/>
      <c r="W58" s="104"/>
      <c r="X58" s="104" t="s">
        <v>165</v>
      </c>
      <c r="Y58" s="104"/>
      <c r="Z58" s="104"/>
      <c r="AA58" s="104"/>
      <c r="AB58" s="104"/>
      <c r="AC58" s="586"/>
      <c r="AD58" s="586"/>
      <c r="AE58" s="104" t="s">
        <v>166</v>
      </c>
      <c r="AF58" s="104"/>
      <c r="AG58" s="104"/>
      <c r="AH58" s="104"/>
    </row>
    <row r="59" spans="2:34" ht="11.25">
      <c r="B59" s="104"/>
      <c r="C59" s="104"/>
      <c r="D59" s="104" t="s">
        <v>167</v>
      </c>
      <c r="E59" s="104"/>
      <c r="F59" s="104"/>
      <c r="G59" s="104"/>
      <c r="H59" s="104"/>
      <c r="I59" s="104"/>
      <c r="J59" s="104"/>
      <c r="K59" s="104"/>
      <c r="L59" s="104"/>
      <c r="M59" s="104"/>
      <c r="N59" s="104"/>
      <c r="O59" s="104"/>
      <c r="P59" s="104"/>
      <c r="Q59" s="104" t="s">
        <v>218</v>
      </c>
      <c r="R59" s="586"/>
      <c r="S59" s="586"/>
      <c r="T59" s="586"/>
      <c r="U59" s="586"/>
      <c r="V59" s="586"/>
      <c r="W59" s="586"/>
      <c r="X59" s="586"/>
      <c r="Y59" s="586"/>
      <c r="Z59" s="586"/>
      <c r="AA59" s="586"/>
      <c r="AB59" s="586"/>
      <c r="AC59" s="586"/>
      <c r="AD59" s="586"/>
      <c r="AE59" s="586"/>
      <c r="AF59" s="586"/>
      <c r="AG59" s="104"/>
      <c r="AH59" s="104"/>
    </row>
    <row r="60" spans="2:34" ht="11.25">
      <c r="B60" s="104"/>
      <c r="C60" s="104"/>
      <c r="D60" s="104" t="s">
        <v>168</v>
      </c>
      <c r="E60" s="104"/>
      <c r="F60" s="104"/>
      <c r="G60" s="104"/>
      <c r="H60" s="104"/>
      <c r="I60" s="104"/>
      <c r="J60" s="104"/>
      <c r="K60" s="104"/>
      <c r="L60" s="104"/>
      <c r="M60" s="104"/>
      <c r="N60" s="104"/>
      <c r="O60" s="104"/>
      <c r="P60" s="104"/>
      <c r="Q60" s="104" t="s">
        <v>218</v>
      </c>
      <c r="R60" s="586"/>
      <c r="S60" s="586"/>
      <c r="T60" s="586"/>
      <c r="U60" s="586"/>
      <c r="V60" s="586"/>
      <c r="W60" s="586"/>
      <c r="X60" s="586"/>
      <c r="Y60" s="586"/>
      <c r="Z60" s="586"/>
      <c r="AA60" s="586"/>
      <c r="AB60" s="586"/>
      <c r="AC60" s="586"/>
      <c r="AD60" s="586"/>
      <c r="AE60" s="586"/>
      <c r="AF60" s="586"/>
      <c r="AG60" s="104"/>
      <c r="AH60" s="104"/>
    </row>
    <row r="61" spans="2:34" ht="11.25">
      <c r="B61" s="104"/>
      <c r="C61" s="104"/>
      <c r="D61" s="104" t="s">
        <v>169</v>
      </c>
      <c r="E61" s="104"/>
      <c r="F61" s="104"/>
      <c r="G61" s="104"/>
      <c r="H61" s="104"/>
      <c r="I61" s="104"/>
      <c r="J61" s="104"/>
      <c r="K61" s="104"/>
      <c r="L61" s="104"/>
      <c r="M61" s="104"/>
      <c r="N61" s="104"/>
      <c r="O61" s="104"/>
      <c r="P61" s="104"/>
      <c r="Q61" s="104" t="s">
        <v>218</v>
      </c>
      <c r="R61" s="586"/>
      <c r="S61" s="586"/>
      <c r="T61" s="586"/>
      <c r="U61" s="586"/>
      <c r="V61" s="586"/>
      <c r="W61" s="586"/>
      <c r="X61" s="586"/>
      <c r="Y61" s="586"/>
      <c r="Z61" s="104" t="s">
        <v>170</v>
      </c>
      <c r="AA61" s="104"/>
      <c r="AB61" s="586"/>
      <c r="AC61" s="586"/>
      <c r="AD61" s="586"/>
      <c r="AE61" s="586"/>
      <c r="AF61" s="104"/>
      <c r="AG61" s="104"/>
      <c r="AH61" s="104"/>
    </row>
    <row r="62" spans="2:34" ht="11.25">
      <c r="B62" s="104"/>
      <c r="C62" s="104"/>
      <c r="D62" s="104" t="s">
        <v>171</v>
      </c>
      <c r="E62" s="104"/>
      <c r="F62" s="104"/>
      <c r="G62" s="104"/>
      <c r="H62" s="104"/>
      <c r="I62" s="104"/>
      <c r="J62" s="104"/>
      <c r="K62" s="104"/>
      <c r="L62" s="104"/>
      <c r="M62" s="104"/>
      <c r="N62" s="104"/>
      <c r="O62" s="104"/>
      <c r="P62" s="104"/>
      <c r="Q62" s="104" t="s">
        <v>218</v>
      </c>
      <c r="R62" s="586"/>
      <c r="S62" s="586"/>
      <c r="T62" s="586"/>
      <c r="U62" s="586"/>
      <c r="V62" s="586"/>
      <c r="W62" s="586"/>
      <c r="X62" s="586"/>
      <c r="Y62" s="586"/>
      <c r="Z62" s="586"/>
      <c r="AA62" s="586"/>
      <c r="AB62" s="586"/>
      <c r="AC62" s="586"/>
      <c r="AD62" s="586"/>
      <c r="AE62" s="586"/>
      <c r="AF62" s="586"/>
      <c r="AG62" s="104"/>
      <c r="AH62" s="104"/>
    </row>
    <row r="63" spans="2:34" ht="11.25">
      <c r="B63" s="104"/>
      <c r="C63" s="104"/>
      <c r="D63" s="104"/>
      <c r="E63" s="104"/>
      <c r="F63" s="104"/>
      <c r="G63" s="104"/>
      <c r="H63" s="104"/>
      <c r="I63" s="104"/>
      <c r="J63" s="104"/>
      <c r="K63" s="104"/>
      <c r="L63" s="104"/>
      <c r="M63" s="104"/>
      <c r="N63" s="104"/>
      <c r="O63" s="104"/>
      <c r="P63" s="104"/>
      <c r="Q63" s="104"/>
      <c r="R63" s="586"/>
      <c r="S63" s="586"/>
      <c r="T63" s="586"/>
      <c r="U63" s="586"/>
      <c r="V63" s="586"/>
      <c r="W63" s="586"/>
      <c r="X63" s="586"/>
      <c r="Y63" s="586"/>
      <c r="Z63" s="586"/>
      <c r="AA63" s="586"/>
      <c r="AB63" s="586"/>
      <c r="AC63" s="586"/>
      <c r="AD63" s="586"/>
      <c r="AE63" s="586"/>
      <c r="AF63" s="586"/>
      <c r="AG63" s="104"/>
      <c r="AH63" s="104"/>
    </row>
    <row r="64" spans="2:34" ht="11.25">
      <c r="B64" s="104"/>
      <c r="C64" s="104"/>
      <c r="D64" s="104"/>
      <c r="E64" s="104"/>
      <c r="F64" s="104"/>
      <c r="G64" s="104"/>
      <c r="H64" s="104"/>
      <c r="I64" s="104"/>
      <c r="J64" s="104"/>
      <c r="K64" s="104"/>
      <c r="L64" s="104"/>
      <c r="M64" s="104"/>
      <c r="N64" s="104"/>
      <c r="O64" s="104"/>
      <c r="P64" s="104"/>
      <c r="Q64" s="104"/>
      <c r="R64" s="586"/>
      <c r="S64" s="586"/>
      <c r="T64" s="586"/>
      <c r="U64" s="586"/>
      <c r="V64" s="586"/>
      <c r="W64" s="586"/>
      <c r="X64" s="586"/>
      <c r="Y64" s="586"/>
      <c r="Z64" s="586"/>
      <c r="AA64" s="586"/>
      <c r="AB64" s="586"/>
      <c r="AC64" s="586"/>
      <c r="AD64" s="586"/>
      <c r="AE64" s="586"/>
      <c r="AF64" s="586"/>
      <c r="AG64" s="104"/>
      <c r="AH64" s="104"/>
    </row>
    <row r="65" spans="2:34" ht="11.25">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row>
    <row r="66" spans="2:34" ht="11.25">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row>
    <row r="67" spans="2:34" ht="12" thickBot="1">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row>
    <row r="68" spans="2:34" ht="11.25">
      <c r="B68" s="582" t="s">
        <v>172</v>
      </c>
      <c r="C68" s="582"/>
      <c r="D68" s="582"/>
      <c r="E68" s="582"/>
      <c r="F68" s="582"/>
      <c r="G68" s="582"/>
      <c r="H68" s="582"/>
      <c r="I68" s="582"/>
      <c r="J68" s="582"/>
      <c r="K68" s="582"/>
      <c r="L68" s="582"/>
      <c r="M68" s="582"/>
      <c r="N68" s="582"/>
      <c r="O68" s="582"/>
      <c r="P68" s="582"/>
      <c r="Q68" s="582"/>
      <c r="R68" s="582"/>
      <c r="S68" s="582"/>
      <c r="T68" s="582"/>
      <c r="U68" s="582"/>
      <c r="V68" s="582"/>
      <c r="W68" s="582"/>
      <c r="X68" s="582"/>
      <c r="Y68" s="582"/>
      <c r="Z68" s="582"/>
      <c r="AA68" s="582"/>
      <c r="AB68" s="582"/>
      <c r="AC68" s="582"/>
      <c r="AD68" s="582"/>
      <c r="AE68" s="582"/>
      <c r="AF68" s="582"/>
      <c r="AG68" s="582"/>
      <c r="AH68" s="104"/>
    </row>
    <row r="69" spans="2:34" ht="11.25">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row>
    <row r="70" spans="2:34" ht="11.25">
      <c r="B70" s="104"/>
      <c r="C70" s="104" t="s">
        <v>173</v>
      </c>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row>
    <row r="71" spans="2:34" ht="11.25">
      <c r="B71" s="104"/>
      <c r="C71" s="104"/>
      <c r="D71" s="104" t="s">
        <v>174</v>
      </c>
      <c r="E71" s="104"/>
      <c r="F71" s="104"/>
      <c r="G71" s="104"/>
      <c r="H71" s="104"/>
      <c r="I71" s="104"/>
      <c r="J71" s="104"/>
      <c r="K71" s="104"/>
      <c r="L71" s="104"/>
      <c r="M71" s="104"/>
      <c r="N71" s="104"/>
      <c r="O71" s="104"/>
      <c r="P71" s="104"/>
      <c r="Q71" s="104" t="s">
        <v>218</v>
      </c>
      <c r="R71" s="104" t="s">
        <v>28</v>
      </c>
      <c r="S71" s="104"/>
      <c r="T71" s="580"/>
      <c r="U71" s="580"/>
      <c r="V71" s="580"/>
      <c r="W71" s="580"/>
      <c r="X71" s="580"/>
      <c r="Y71" s="104" t="s">
        <v>175</v>
      </c>
      <c r="Z71" s="104"/>
      <c r="AA71" s="580"/>
      <c r="AB71" s="580"/>
      <c r="AC71" s="580"/>
      <c r="AD71" s="580"/>
      <c r="AE71" s="580"/>
      <c r="AF71" s="580"/>
      <c r="AG71" s="104"/>
      <c r="AH71" s="104"/>
    </row>
    <row r="72" spans="2:34" ht="11.25">
      <c r="B72" s="104"/>
      <c r="C72" s="104"/>
      <c r="D72" s="104" t="s">
        <v>176</v>
      </c>
      <c r="E72" s="104"/>
      <c r="F72" s="104"/>
      <c r="G72" s="104"/>
      <c r="H72" s="104"/>
      <c r="I72" s="104"/>
      <c r="J72" s="104"/>
      <c r="K72" s="104"/>
      <c r="L72" s="104"/>
      <c r="M72" s="104"/>
      <c r="N72" s="104"/>
      <c r="O72" s="104"/>
      <c r="P72" s="104"/>
      <c r="Q72" s="104" t="s">
        <v>218</v>
      </c>
      <c r="R72" s="580"/>
      <c r="S72" s="580"/>
      <c r="T72" s="580"/>
      <c r="U72" s="580"/>
      <c r="V72" s="580"/>
      <c r="W72" s="580"/>
      <c r="X72" s="104" t="s">
        <v>93</v>
      </c>
      <c r="Y72" s="580"/>
      <c r="Z72" s="580"/>
      <c r="AA72" s="580"/>
      <c r="AB72" s="580"/>
      <c r="AC72" s="580"/>
      <c r="AD72" s="580"/>
      <c r="AE72" s="580"/>
      <c r="AF72" s="104" t="s">
        <v>94</v>
      </c>
      <c r="AG72" s="104"/>
      <c r="AH72" s="104"/>
    </row>
    <row r="73" spans="2:34" ht="11.25">
      <c r="B73" s="104"/>
      <c r="C73" s="104"/>
      <c r="D73" s="104" t="s">
        <v>177</v>
      </c>
      <c r="E73" s="104"/>
      <c r="F73" s="104"/>
      <c r="G73" s="104"/>
      <c r="H73" s="104"/>
      <c r="I73" s="104"/>
      <c r="J73" s="104"/>
      <c r="K73" s="104"/>
      <c r="L73" s="104"/>
      <c r="M73" s="104"/>
      <c r="N73" s="104"/>
      <c r="O73" s="104"/>
      <c r="P73" s="104"/>
      <c r="Q73" s="104" t="s">
        <v>218</v>
      </c>
      <c r="R73" s="580"/>
      <c r="S73" s="580"/>
      <c r="T73" s="580"/>
      <c r="U73" s="580"/>
      <c r="V73" s="580"/>
      <c r="W73" s="580"/>
      <c r="X73" s="580"/>
      <c r="Y73" s="580"/>
      <c r="Z73" s="580"/>
      <c r="AA73" s="580"/>
      <c r="AB73" s="580"/>
      <c r="AC73" s="580"/>
      <c r="AD73" s="580"/>
      <c r="AE73" s="580"/>
      <c r="AF73" s="580"/>
      <c r="AG73" s="104"/>
      <c r="AH73" s="104"/>
    </row>
    <row r="74" spans="2:34" ht="11.25">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row>
    <row r="75" spans="2:34" ht="11.25">
      <c r="B75" s="104"/>
      <c r="C75" s="104" t="s">
        <v>178</v>
      </c>
      <c r="D75" s="104" t="s">
        <v>179</v>
      </c>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row>
    <row r="76" spans="2:34" ht="11.25">
      <c r="B76" s="104"/>
      <c r="C76" s="104"/>
      <c r="D76" s="104" t="s">
        <v>180</v>
      </c>
      <c r="E76" s="104"/>
      <c r="F76" s="104"/>
      <c r="G76" s="104"/>
      <c r="H76" s="104"/>
      <c r="I76" s="104"/>
      <c r="J76" s="104"/>
      <c r="K76" s="104"/>
      <c r="L76" s="104"/>
      <c r="M76" s="104"/>
      <c r="N76" s="104"/>
      <c r="O76" s="104"/>
      <c r="P76" s="104"/>
      <c r="Q76" s="104" t="s">
        <v>218</v>
      </c>
      <c r="R76" s="104" t="s">
        <v>164</v>
      </c>
      <c r="S76" s="104"/>
      <c r="T76" s="104"/>
      <c r="U76" s="580"/>
      <c r="V76" s="580"/>
      <c r="W76" s="104"/>
      <c r="X76" s="104" t="s">
        <v>165</v>
      </c>
      <c r="Y76" s="104"/>
      <c r="Z76" s="104"/>
      <c r="AA76" s="104"/>
      <c r="AB76" s="104"/>
      <c r="AC76" s="580"/>
      <c r="AD76" s="580"/>
      <c r="AE76" s="104" t="s">
        <v>166</v>
      </c>
      <c r="AF76" s="104"/>
      <c r="AG76" s="104"/>
      <c r="AH76" s="104"/>
    </row>
    <row r="77" spans="2:34" ht="11.25">
      <c r="B77" s="104"/>
      <c r="C77" s="104"/>
      <c r="D77" s="104" t="s">
        <v>181</v>
      </c>
      <c r="E77" s="104"/>
      <c r="F77" s="104"/>
      <c r="G77" s="104"/>
      <c r="H77" s="104"/>
      <c r="I77" s="104"/>
      <c r="J77" s="104"/>
      <c r="K77" s="104"/>
      <c r="L77" s="104"/>
      <c r="M77" s="104"/>
      <c r="N77" s="104"/>
      <c r="O77" s="104"/>
      <c r="P77" s="104"/>
      <c r="Q77" s="104" t="s">
        <v>218</v>
      </c>
      <c r="R77" s="580"/>
      <c r="S77" s="580"/>
      <c r="T77" s="580"/>
      <c r="U77" s="580"/>
      <c r="V77" s="580"/>
      <c r="W77" s="580"/>
      <c r="X77" s="580"/>
      <c r="Y77" s="580"/>
      <c r="Z77" s="580"/>
      <c r="AA77" s="580"/>
      <c r="AB77" s="580"/>
      <c r="AC77" s="580"/>
      <c r="AD77" s="580"/>
      <c r="AE77" s="580"/>
      <c r="AF77" s="580"/>
      <c r="AG77" s="104"/>
      <c r="AH77" s="104"/>
    </row>
    <row r="78" spans="2:34" ht="11.25">
      <c r="B78" s="104"/>
      <c r="C78" s="104"/>
      <c r="D78" s="104" t="s">
        <v>182</v>
      </c>
      <c r="E78" s="104"/>
      <c r="F78" s="104"/>
      <c r="G78" s="104"/>
      <c r="H78" s="104"/>
      <c r="I78" s="104"/>
      <c r="J78" s="104"/>
      <c r="K78" s="104"/>
      <c r="L78" s="104"/>
      <c r="M78" s="104"/>
      <c r="N78" s="104"/>
      <c r="O78" s="104"/>
      <c r="P78" s="104"/>
      <c r="Q78" s="104" t="s">
        <v>218</v>
      </c>
      <c r="R78" s="580"/>
      <c r="S78" s="580"/>
      <c r="T78" s="580"/>
      <c r="U78" s="580"/>
      <c r="V78" s="580"/>
      <c r="W78" s="580"/>
      <c r="X78" s="580"/>
      <c r="Y78" s="580"/>
      <c r="Z78" s="580"/>
      <c r="AA78" s="580"/>
      <c r="AB78" s="580"/>
      <c r="AC78" s="580"/>
      <c r="AD78" s="580"/>
      <c r="AE78" s="580"/>
      <c r="AF78" s="580"/>
      <c r="AG78" s="104"/>
      <c r="AH78" s="104"/>
    </row>
    <row r="79" spans="2:34" ht="11.25">
      <c r="B79" s="104"/>
      <c r="C79" s="104"/>
      <c r="D79" s="104"/>
      <c r="E79" s="104"/>
      <c r="F79" s="104"/>
      <c r="G79" s="104"/>
      <c r="H79" s="104"/>
      <c r="I79" s="104"/>
      <c r="J79" s="104"/>
      <c r="K79" s="104"/>
      <c r="L79" s="104"/>
      <c r="M79" s="104"/>
      <c r="N79" s="104"/>
      <c r="O79" s="104"/>
      <c r="P79" s="104"/>
      <c r="Q79" s="104"/>
      <c r="R79" s="580"/>
      <c r="S79" s="580"/>
      <c r="T79" s="580"/>
      <c r="U79" s="580"/>
      <c r="V79" s="580"/>
      <c r="W79" s="580"/>
      <c r="X79" s="580"/>
      <c r="Y79" s="580"/>
      <c r="Z79" s="580"/>
      <c r="AA79" s="580"/>
      <c r="AB79" s="580"/>
      <c r="AC79" s="580"/>
      <c r="AD79" s="580"/>
      <c r="AE79" s="580"/>
      <c r="AF79" s="580"/>
      <c r="AG79" s="104"/>
      <c r="AH79" s="104"/>
    </row>
    <row r="80" spans="2:34" ht="11.25">
      <c r="B80" s="104"/>
      <c r="C80" s="104"/>
      <c r="D80" s="104"/>
      <c r="E80" s="104"/>
      <c r="F80" s="104"/>
      <c r="G80" s="104"/>
      <c r="H80" s="104"/>
      <c r="I80" s="104"/>
      <c r="J80" s="104"/>
      <c r="K80" s="104"/>
      <c r="L80" s="104"/>
      <c r="M80" s="104"/>
      <c r="N80" s="104"/>
      <c r="O80" s="104"/>
      <c r="P80" s="104"/>
      <c r="Q80" s="104"/>
      <c r="R80" s="580"/>
      <c r="S80" s="580"/>
      <c r="T80" s="580"/>
      <c r="U80" s="580"/>
      <c r="V80" s="580"/>
      <c r="W80" s="580"/>
      <c r="X80" s="580"/>
      <c r="Y80" s="580"/>
      <c r="Z80" s="580"/>
      <c r="AA80" s="580"/>
      <c r="AB80" s="580"/>
      <c r="AC80" s="580"/>
      <c r="AD80" s="580"/>
      <c r="AE80" s="580"/>
      <c r="AF80" s="580"/>
      <c r="AG80" s="104"/>
      <c r="AH80" s="104"/>
    </row>
    <row r="81" spans="2:34" ht="11.25">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row>
    <row r="82" spans="2:34" ht="11.25">
      <c r="B82" s="104"/>
      <c r="C82" s="104" t="s">
        <v>183</v>
      </c>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row>
    <row r="83" spans="2:34" ht="11.25">
      <c r="B83" s="104"/>
      <c r="C83" s="104"/>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104"/>
      <c r="AH83" s="104"/>
    </row>
    <row r="84" spans="2:34" ht="11.25">
      <c r="B84" s="104"/>
      <c r="C84" s="104"/>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104"/>
      <c r="AH84" s="104"/>
    </row>
    <row r="85" spans="2:34" ht="11.25">
      <c r="B85" s="104"/>
      <c r="C85" s="104"/>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104"/>
      <c r="AH85" s="104"/>
    </row>
    <row r="86" spans="2:34" ht="11.25">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row>
    <row r="87" spans="1:34" ht="4.5" customHeight="1">
      <c r="A87" s="80"/>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7"/>
      <c r="AH87" s="104"/>
    </row>
    <row r="88" spans="1:34" ht="11.25">
      <c r="A88" s="83"/>
      <c r="B88" s="131"/>
      <c r="C88" s="119"/>
      <c r="D88" s="585" t="s">
        <v>184</v>
      </c>
      <c r="E88" s="585"/>
      <c r="F88" s="585"/>
      <c r="G88" s="585"/>
      <c r="H88" s="585"/>
      <c r="I88" s="585"/>
      <c r="J88" s="585"/>
      <c r="K88" s="585"/>
      <c r="L88" s="585"/>
      <c r="M88" s="585"/>
      <c r="N88" s="585"/>
      <c r="O88" s="585"/>
      <c r="P88" s="585"/>
      <c r="Q88" s="585"/>
      <c r="R88" s="585"/>
      <c r="S88" s="585"/>
      <c r="T88" s="585"/>
      <c r="U88" s="585"/>
      <c r="V88" s="585"/>
      <c r="W88" s="585"/>
      <c r="X88" s="585"/>
      <c r="Y88" s="585"/>
      <c r="Z88" s="585"/>
      <c r="AA88" s="119"/>
      <c r="AB88" s="119"/>
      <c r="AC88" s="119"/>
      <c r="AD88" s="119"/>
      <c r="AE88" s="119"/>
      <c r="AF88" s="119"/>
      <c r="AG88" s="120"/>
      <c r="AH88" s="104"/>
    </row>
    <row r="89" spans="1:34" ht="4.5" customHeight="1">
      <c r="A89" s="87"/>
      <c r="B89" s="121"/>
      <c r="C89" s="121"/>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1"/>
      <c r="AB89" s="121"/>
      <c r="AC89" s="121"/>
      <c r="AD89" s="121"/>
      <c r="AE89" s="121"/>
      <c r="AF89" s="121"/>
      <c r="AG89" s="123"/>
      <c r="AH89" s="104"/>
    </row>
    <row r="90" spans="2:34" ht="11.25">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row>
    <row r="91" spans="2:34" ht="11.25">
      <c r="B91" s="104"/>
      <c r="C91" s="104" t="s">
        <v>185</v>
      </c>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row>
    <row r="92" spans="2:34" ht="11.25">
      <c r="B92" s="104"/>
      <c r="C92" s="104"/>
      <c r="D92" s="104" t="s">
        <v>186</v>
      </c>
      <c r="E92" s="104"/>
      <c r="F92" s="104"/>
      <c r="G92" s="104"/>
      <c r="H92" s="104"/>
      <c r="I92" s="104"/>
      <c r="J92" s="104"/>
      <c r="K92" s="104"/>
      <c r="L92" s="104"/>
      <c r="M92" s="104"/>
      <c r="N92" s="104"/>
      <c r="O92" s="104"/>
      <c r="P92" s="104"/>
      <c r="Q92" s="104" t="s">
        <v>218</v>
      </c>
      <c r="R92" s="104" t="s">
        <v>28</v>
      </c>
      <c r="S92" s="104"/>
      <c r="T92" s="580"/>
      <c r="U92" s="580"/>
      <c r="V92" s="580"/>
      <c r="W92" s="580"/>
      <c r="X92" s="580"/>
      <c r="Y92" s="104" t="s">
        <v>187</v>
      </c>
      <c r="Z92" s="104"/>
      <c r="AA92" s="104"/>
      <c r="AB92" s="104"/>
      <c r="AC92" s="580"/>
      <c r="AD92" s="580"/>
      <c r="AE92" s="580"/>
      <c r="AF92" s="580"/>
      <c r="AG92" s="104"/>
      <c r="AH92" s="104"/>
    </row>
    <row r="93" spans="2:34" ht="11.25">
      <c r="B93" s="104"/>
      <c r="C93" s="104"/>
      <c r="D93" s="104" t="s">
        <v>188</v>
      </c>
      <c r="E93" s="104"/>
      <c r="F93" s="104"/>
      <c r="G93" s="104"/>
      <c r="H93" s="104"/>
      <c r="I93" s="104"/>
      <c r="J93" s="104"/>
      <c r="K93" s="104"/>
      <c r="L93" s="104"/>
      <c r="M93" s="104"/>
      <c r="N93" s="104"/>
      <c r="O93" s="104"/>
      <c r="P93" s="104"/>
      <c r="Q93" s="104" t="s">
        <v>218</v>
      </c>
      <c r="R93" s="104" t="s">
        <v>189</v>
      </c>
      <c r="S93" s="104"/>
      <c r="T93" s="104"/>
      <c r="U93" s="580"/>
      <c r="V93" s="580"/>
      <c r="W93" s="580"/>
      <c r="X93" s="580"/>
      <c r="Y93" s="104" t="s">
        <v>190</v>
      </c>
      <c r="Z93" s="104"/>
      <c r="AA93" s="104"/>
      <c r="AB93" s="580"/>
      <c r="AC93" s="580"/>
      <c r="AD93" s="580"/>
      <c r="AE93" s="580"/>
      <c r="AF93" s="580"/>
      <c r="AG93" s="104"/>
      <c r="AH93" s="104"/>
    </row>
    <row r="94" spans="2:34" ht="11.25">
      <c r="B94" s="104"/>
      <c r="C94" s="104"/>
      <c r="D94" s="104" t="s">
        <v>191</v>
      </c>
      <c r="E94" s="104"/>
      <c r="F94" s="104"/>
      <c r="G94" s="104"/>
      <c r="H94" s="104"/>
      <c r="I94" s="104"/>
      <c r="J94" s="104"/>
      <c r="K94" s="104"/>
      <c r="L94" s="104"/>
      <c r="M94" s="104"/>
      <c r="N94" s="104"/>
      <c r="O94" s="104"/>
      <c r="P94" s="104"/>
      <c r="Q94" s="104" t="s">
        <v>218</v>
      </c>
      <c r="R94" s="104" t="s">
        <v>1</v>
      </c>
      <c r="S94" s="104"/>
      <c r="T94" s="580"/>
      <c r="U94" s="580"/>
      <c r="V94" s="580"/>
      <c r="W94" s="580"/>
      <c r="X94" s="580"/>
      <c r="Y94" s="104" t="s">
        <v>192</v>
      </c>
      <c r="Z94" s="104"/>
      <c r="AA94" s="580"/>
      <c r="AB94" s="580"/>
      <c r="AC94" s="580"/>
      <c r="AD94" s="580"/>
      <c r="AE94" s="104" t="s">
        <v>88</v>
      </c>
      <c r="AF94" s="104"/>
      <c r="AG94" s="104"/>
      <c r="AH94" s="104"/>
    </row>
    <row r="95" spans="2:34" ht="11.25">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row>
    <row r="96" spans="2:34" ht="11.25">
      <c r="B96" s="104"/>
      <c r="C96" s="104" t="s">
        <v>193</v>
      </c>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row>
    <row r="97" spans="2:34" ht="11.25">
      <c r="B97" s="104"/>
      <c r="C97" s="104"/>
      <c r="D97" s="104" t="s">
        <v>194</v>
      </c>
      <c r="E97" s="104"/>
      <c r="F97" s="104"/>
      <c r="G97" s="104"/>
      <c r="H97" s="104"/>
      <c r="I97" s="104"/>
      <c r="J97" s="104"/>
      <c r="K97" s="104"/>
      <c r="L97" s="104"/>
      <c r="M97" s="104"/>
      <c r="N97" s="104"/>
      <c r="O97" s="104"/>
      <c r="P97" s="104"/>
      <c r="Q97" s="104" t="s">
        <v>218</v>
      </c>
      <c r="R97" s="580"/>
      <c r="S97" s="580"/>
      <c r="T97" s="580"/>
      <c r="U97" s="580"/>
      <c r="V97" s="580"/>
      <c r="W97" s="580"/>
      <c r="X97" s="580"/>
      <c r="Y97" s="580"/>
      <c r="Z97" s="580"/>
      <c r="AA97" s="580"/>
      <c r="AB97" s="580"/>
      <c r="AC97" s="580"/>
      <c r="AD97" s="580"/>
      <c r="AE97" s="580"/>
      <c r="AF97" s="580"/>
      <c r="AG97" s="104"/>
      <c r="AH97" s="104"/>
    </row>
    <row r="98" spans="2:34" ht="11.25">
      <c r="B98" s="104"/>
      <c r="C98" s="104"/>
      <c r="D98" s="104" t="s">
        <v>195</v>
      </c>
      <c r="E98" s="104"/>
      <c r="F98" s="104"/>
      <c r="G98" s="104"/>
      <c r="H98" s="104"/>
      <c r="I98" s="104"/>
      <c r="J98" s="104"/>
      <c r="K98" s="104"/>
      <c r="L98" s="104"/>
      <c r="M98" s="104"/>
      <c r="N98" s="104"/>
      <c r="O98" s="104"/>
      <c r="P98" s="104"/>
      <c r="Q98" s="104" t="s">
        <v>218</v>
      </c>
      <c r="R98" s="104" t="s">
        <v>92</v>
      </c>
      <c r="S98" s="104"/>
      <c r="T98" s="580"/>
      <c r="U98" s="580"/>
      <c r="V98" s="580"/>
      <c r="W98" s="580"/>
      <c r="X98" s="580"/>
      <c r="Y98" s="104" t="s">
        <v>93</v>
      </c>
      <c r="Z98" s="580"/>
      <c r="AA98" s="580"/>
      <c r="AB98" s="580"/>
      <c r="AC98" s="580"/>
      <c r="AD98" s="580"/>
      <c r="AE98" s="580"/>
      <c r="AF98" s="104" t="s">
        <v>94</v>
      </c>
      <c r="AG98" s="104"/>
      <c r="AH98" s="104"/>
    </row>
    <row r="99" spans="2:34" ht="12" thickBot="1">
      <c r="B99" s="104"/>
      <c r="C99" s="104"/>
      <c r="D99" s="104"/>
      <c r="E99" s="104"/>
      <c r="F99" s="104"/>
      <c r="G99" s="104"/>
      <c r="H99" s="104"/>
      <c r="I99" s="104"/>
      <c r="J99" s="104"/>
      <c r="K99" s="104"/>
      <c r="L99" s="104"/>
      <c r="M99" s="104"/>
      <c r="N99" s="104"/>
      <c r="O99" s="104"/>
      <c r="P99" s="104"/>
      <c r="Q99" s="104" t="s">
        <v>218</v>
      </c>
      <c r="R99" s="104" t="s">
        <v>95</v>
      </c>
      <c r="S99" s="104"/>
      <c r="T99" s="580"/>
      <c r="U99" s="580"/>
      <c r="V99" s="580"/>
      <c r="W99" s="580"/>
      <c r="X99" s="580"/>
      <c r="Y99" s="104" t="s">
        <v>93</v>
      </c>
      <c r="Z99" s="580"/>
      <c r="AA99" s="580"/>
      <c r="AB99" s="580"/>
      <c r="AC99" s="580"/>
      <c r="AD99" s="580"/>
      <c r="AE99" s="580"/>
      <c r="AF99" s="104" t="s">
        <v>94</v>
      </c>
      <c r="AG99" s="104"/>
      <c r="AH99" s="104"/>
    </row>
    <row r="100" spans="2:34" ht="12" thickBot="1">
      <c r="B100" s="104"/>
      <c r="C100" s="104"/>
      <c r="D100" s="104" t="s">
        <v>96</v>
      </c>
      <c r="E100" s="104"/>
      <c r="F100" s="104"/>
      <c r="G100" s="104"/>
      <c r="H100" s="104"/>
      <c r="I100" s="104"/>
      <c r="J100" s="104"/>
      <c r="K100" s="104"/>
      <c r="L100" s="104"/>
      <c r="M100" s="104"/>
      <c r="N100" s="104"/>
      <c r="O100" s="104"/>
      <c r="P100" s="104"/>
      <c r="Q100" s="104" t="s">
        <v>218</v>
      </c>
      <c r="R100" s="132"/>
      <c r="S100" s="104"/>
      <c r="T100" s="104" t="s">
        <v>97</v>
      </c>
      <c r="U100" s="104"/>
      <c r="V100" s="104"/>
      <c r="W100" s="104"/>
      <c r="X100" s="104"/>
      <c r="Y100" s="132"/>
      <c r="Z100" s="104"/>
      <c r="AA100" s="104" t="s">
        <v>98</v>
      </c>
      <c r="AB100" s="104"/>
      <c r="AC100" s="104"/>
      <c r="AD100" s="104"/>
      <c r="AE100" s="104"/>
      <c r="AF100" s="104"/>
      <c r="AG100" s="104"/>
      <c r="AH100" s="104"/>
    </row>
    <row r="101" spans="2:34" ht="11.25">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row>
    <row r="102" spans="2:34" ht="11.25">
      <c r="B102" s="104"/>
      <c r="C102" s="104" t="s">
        <v>196</v>
      </c>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row>
    <row r="103" spans="2:34" ht="11.25">
      <c r="B103" s="104"/>
      <c r="C103" s="104"/>
      <c r="D103" s="104" t="s">
        <v>197</v>
      </c>
      <c r="E103" s="104"/>
      <c r="F103" s="104"/>
      <c r="G103" s="104"/>
      <c r="H103" s="104"/>
      <c r="I103" s="104"/>
      <c r="J103" s="104"/>
      <c r="K103" s="104"/>
      <c r="L103" s="104"/>
      <c r="M103" s="104"/>
      <c r="N103" s="104"/>
      <c r="O103" s="104"/>
      <c r="P103" s="104"/>
      <c r="Q103" s="104" t="s">
        <v>218</v>
      </c>
      <c r="R103" s="131"/>
      <c r="S103" s="104" t="s">
        <v>198</v>
      </c>
      <c r="T103" s="104"/>
      <c r="U103" s="104"/>
      <c r="V103" s="104"/>
      <c r="W103" s="104"/>
      <c r="X103" s="131"/>
      <c r="Y103" s="104" t="s">
        <v>199</v>
      </c>
      <c r="Z103" s="104"/>
      <c r="AA103" s="104"/>
      <c r="AB103" s="104"/>
      <c r="AC103" s="131"/>
      <c r="AD103" s="104" t="s">
        <v>200</v>
      </c>
      <c r="AE103" s="104"/>
      <c r="AF103" s="104"/>
      <c r="AG103" s="104"/>
      <c r="AH103" s="104"/>
    </row>
    <row r="104" spans="2:34" ht="11.25">
      <c r="B104" s="104"/>
      <c r="C104" s="104"/>
      <c r="D104" s="104" t="s">
        <v>201</v>
      </c>
      <c r="E104" s="104"/>
      <c r="F104" s="104"/>
      <c r="G104" s="104"/>
      <c r="H104" s="104"/>
      <c r="I104" s="104"/>
      <c r="J104" s="104"/>
      <c r="K104" s="104"/>
      <c r="L104" s="104"/>
      <c r="M104" s="104"/>
      <c r="N104" s="104"/>
      <c r="O104" s="104"/>
      <c r="P104" s="104"/>
      <c r="Q104" s="104" t="s">
        <v>218</v>
      </c>
      <c r="R104" s="104" t="s">
        <v>103</v>
      </c>
      <c r="S104" s="104"/>
      <c r="T104" s="580"/>
      <c r="U104" s="580"/>
      <c r="V104" s="580"/>
      <c r="W104" s="104" t="s">
        <v>104</v>
      </c>
      <c r="X104" s="104"/>
      <c r="Y104" s="104" t="s">
        <v>105</v>
      </c>
      <c r="Z104" s="104"/>
      <c r="AA104" s="580"/>
      <c r="AB104" s="580"/>
      <c r="AC104" s="580"/>
      <c r="AD104" s="104" t="s">
        <v>104</v>
      </c>
      <c r="AE104" s="104"/>
      <c r="AF104" s="104"/>
      <c r="AG104" s="104"/>
      <c r="AH104" s="104"/>
    </row>
    <row r="105" spans="2:34" ht="11.25">
      <c r="B105" s="104"/>
      <c r="C105" s="104"/>
      <c r="D105" s="104" t="s">
        <v>202</v>
      </c>
      <c r="E105" s="104"/>
      <c r="F105" s="104"/>
      <c r="G105" s="104"/>
      <c r="H105" s="104"/>
      <c r="I105" s="104"/>
      <c r="J105" s="104"/>
      <c r="K105" s="104"/>
      <c r="L105" s="104"/>
      <c r="M105" s="104"/>
      <c r="N105" s="104"/>
      <c r="O105" s="104"/>
      <c r="P105" s="104"/>
      <c r="Q105" s="104" t="s">
        <v>218</v>
      </c>
      <c r="R105" s="580"/>
      <c r="S105" s="580"/>
      <c r="T105" s="580"/>
      <c r="U105" s="580"/>
      <c r="V105" s="580"/>
      <c r="W105" s="104" t="s">
        <v>131</v>
      </c>
      <c r="X105" s="104"/>
      <c r="Y105" s="104"/>
      <c r="Z105" s="104"/>
      <c r="AA105" s="104"/>
      <c r="AB105" s="104"/>
      <c r="AC105" s="104"/>
      <c r="AD105" s="104"/>
      <c r="AE105" s="104"/>
      <c r="AF105" s="104"/>
      <c r="AG105" s="104"/>
      <c r="AH105" s="104"/>
    </row>
    <row r="106" spans="2:34" ht="12" thickBot="1">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row>
    <row r="107" spans="2:34" ht="21" customHeight="1">
      <c r="B107" s="584" t="s">
        <v>203</v>
      </c>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104"/>
    </row>
    <row r="108" spans="2:34" ht="11.25">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row>
    <row r="109" spans="2:34" ht="11.25">
      <c r="B109" s="104"/>
      <c r="C109" s="104" t="s">
        <v>204</v>
      </c>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row>
    <row r="110" spans="2:34" ht="11.25">
      <c r="B110" s="104"/>
      <c r="C110" s="104"/>
      <c r="D110" s="104" t="s">
        <v>205</v>
      </c>
      <c r="E110" s="104"/>
      <c r="F110" s="104"/>
      <c r="G110" s="104"/>
      <c r="H110" s="104"/>
      <c r="I110" s="104"/>
      <c r="J110" s="104"/>
      <c r="K110" s="104"/>
      <c r="L110" s="104"/>
      <c r="M110" s="104"/>
      <c r="N110" s="104"/>
      <c r="O110" s="104"/>
      <c r="P110" s="104"/>
      <c r="Q110" s="104" t="s">
        <v>218</v>
      </c>
      <c r="R110" s="580"/>
      <c r="S110" s="580"/>
      <c r="T110" s="580"/>
      <c r="U110" s="580"/>
      <c r="V110" s="580"/>
      <c r="W110" s="580"/>
      <c r="X110" s="580"/>
      <c r="Y110" s="580"/>
      <c r="Z110" s="580"/>
      <c r="AA110" s="580"/>
      <c r="AB110" s="580"/>
      <c r="AC110" s="580"/>
      <c r="AD110" s="580"/>
      <c r="AE110" s="580"/>
      <c r="AF110" s="580"/>
      <c r="AG110" s="104"/>
      <c r="AH110" s="104"/>
    </row>
    <row r="111" spans="2:34" ht="11.25">
      <c r="B111" s="104"/>
      <c r="C111" s="104"/>
      <c r="D111" s="104" t="s">
        <v>206</v>
      </c>
      <c r="E111" s="104"/>
      <c r="F111" s="104"/>
      <c r="G111" s="104"/>
      <c r="H111" s="104"/>
      <c r="I111" s="104"/>
      <c r="J111" s="104"/>
      <c r="K111" s="104"/>
      <c r="L111" s="104"/>
      <c r="M111" s="104"/>
      <c r="N111" s="104"/>
      <c r="O111" s="104"/>
      <c r="P111" s="104"/>
      <c r="Q111" s="104" t="s">
        <v>218</v>
      </c>
      <c r="R111" s="580"/>
      <c r="S111" s="580"/>
      <c r="T111" s="580"/>
      <c r="U111" s="580"/>
      <c r="V111" s="580"/>
      <c r="W111" s="580"/>
      <c r="X111" s="580"/>
      <c r="Y111" s="580"/>
      <c r="Z111" s="580"/>
      <c r="AA111" s="580"/>
      <c r="AB111" s="580"/>
      <c r="AC111" s="580"/>
      <c r="AD111" s="580"/>
      <c r="AE111" s="580"/>
      <c r="AF111" s="580"/>
      <c r="AG111" s="104"/>
      <c r="AH111" s="104"/>
    </row>
    <row r="112" spans="2:34" ht="11.25">
      <c r="B112" s="104"/>
      <c r="C112" s="104"/>
      <c r="D112" s="104" t="s">
        <v>207</v>
      </c>
      <c r="E112" s="104"/>
      <c r="F112" s="104"/>
      <c r="G112" s="104"/>
      <c r="H112" s="104"/>
      <c r="I112" s="104"/>
      <c r="J112" s="104"/>
      <c r="K112" s="104"/>
      <c r="L112" s="104"/>
      <c r="M112" s="104"/>
      <c r="N112" s="104"/>
      <c r="O112" s="104"/>
      <c r="P112" s="104"/>
      <c r="Q112" s="104" t="s">
        <v>218</v>
      </c>
      <c r="R112" s="104" t="s">
        <v>149</v>
      </c>
      <c r="S112" s="104"/>
      <c r="T112" s="104"/>
      <c r="U112" s="580"/>
      <c r="V112" s="580"/>
      <c r="W112" s="580"/>
      <c r="X112" s="580"/>
      <c r="Y112" s="104"/>
      <c r="Z112" s="104" t="s">
        <v>150</v>
      </c>
      <c r="AA112" s="104"/>
      <c r="AB112" s="104"/>
      <c r="AC112" s="580"/>
      <c r="AD112" s="580"/>
      <c r="AE112" s="580"/>
      <c r="AF112" s="580"/>
      <c r="AG112" s="104"/>
      <c r="AH112" s="104"/>
    </row>
    <row r="113" spans="2:34" ht="11.25">
      <c r="B113" s="104"/>
      <c r="C113" s="104"/>
      <c r="D113" s="104" t="s">
        <v>26</v>
      </c>
      <c r="E113" s="104"/>
      <c r="F113" s="104"/>
      <c r="G113" s="104"/>
      <c r="H113" s="104"/>
      <c r="I113" s="104"/>
      <c r="J113" s="104"/>
      <c r="K113" s="104"/>
      <c r="L113" s="104"/>
      <c r="M113" s="104"/>
      <c r="N113" s="104"/>
      <c r="O113" s="104"/>
      <c r="P113" s="104"/>
      <c r="Q113" s="104" t="s">
        <v>218</v>
      </c>
      <c r="R113" s="580"/>
      <c r="S113" s="580"/>
      <c r="T113" s="580"/>
      <c r="U113" s="580"/>
      <c r="V113" s="580"/>
      <c r="W113" s="580"/>
      <c r="X113" s="580"/>
      <c r="Y113" s="580"/>
      <c r="Z113" s="580"/>
      <c r="AA113" s="580"/>
      <c r="AB113" s="580"/>
      <c r="AC113" s="580"/>
      <c r="AD113" s="580"/>
      <c r="AE113" s="580"/>
      <c r="AF113" s="580"/>
      <c r="AG113" s="104"/>
      <c r="AH113" s="104"/>
    </row>
    <row r="114" spans="2:34" ht="11.25">
      <c r="B114" s="104"/>
      <c r="C114" s="104"/>
      <c r="D114" s="104" t="s">
        <v>208</v>
      </c>
      <c r="E114" s="104"/>
      <c r="F114" s="104"/>
      <c r="G114" s="104"/>
      <c r="H114" s="104"/>
      <c r="I114" s="104"/>
      <c r="J114" s="104"/>
      <c r="K114" s="104"/>
      <c r="L114" s="104"/>
      <c r="M114" s="104"/>
      <c r="N114" s="104"/>
      <c r="O114" s="104"/>
      <c r="P114" s="104"/>
      <c r="Q114" s="104" t="s">
        <v>218</v>
      </c>
      <c r="R114" s="580"/>
      <c r="S114" s="580"/>
      <c r="T114" s="580"/>
      <c r="U114" s="580"/>
      <c r="V114" s="580"/>
      <c r="W114" s="580"/>
      <c r="X114" s="580"/>
      <c r="Y114" s="580"/>
      <c r="Z114" s="580"/>
      <c r="AA114" s="580"/>
      <c r="AB114" s="580"/>
      <c r="AC114" s="580"/>
      <c r="AD114" s="580"/>
      <c r="AE114" s="580"/>
      <c r="AF114" s="580"/>
      <c r="AG114" s="104"/>
      <c r="AH114" s="104"/>
    </row>
    <row r="115" spans="2:34" ht="11.25">
      <c r="B115" s="104"/>
      <c r="C115" s="104"/>
      <c r="D115" s="104" t="s">
        <v>209</v>
      </c>
      <c r="E115" s="104"/>
      <c r="F115" s="104"/>
      <c r="G115" s="104"/>
      <c r="H115" s="104"/>
      <c r="I115" s="104"/>
      <c r="J115" s="104"/>
      <c r="K115" s="104"/>
      <c r="L115" s="104"/>
      <c r="M115" s="104"/>
      <c r="N115" s="104"/>
      <c r="O115" s="104"/>
      <c r="P115" s="104"/>
      <c r="Q115" s="104" t="s">
        <v>218</v>
      </c>
      <c r="R115" s="580"/>
      <c r="S115" s="580"/>
      <c r="T115" s="580"/>
      <c r="U115" s="580"/>
      <c r="V115" s="580"/>
      <c r="W115" s="580"/>
      <c r="X115" s="124" t="s">
        <v>93</v>
      </c>
      <c r="Y115" s="580"/>
      <c r="Z115" s="580"/>
      <c r="AA115" s="580"/>
      <c r="AB115" s="580"/>
      <c r="AC115" s="580"/>
      <c r="AD115" s="580"/>
      <c r="AE115" s="580"/>
      <c r="AF115" s="124" t="s">
        <v>94</v>
      </c>
      <c r="AG115" s="104"/>
      <c r="AH115" s="104"/>
    </row>
    <row r="116" spans="2:34" ht="11.25">
      <c r="B116" s="104"/>
      <c r="C116" s="104"/>
      <c r="D116" s="104" t="s">
        <v>210</v>
      </c>
      <c r="E116" s="104"/>
      <c r="F116" s="104"/>
      <c r="G116" s="104"/>
      <c r="H116" s="104"/>
      <c r="I116" s="104"/>
      <c r="J116" s="104"/>
      <c r="K116" s="104"/>
      <c r="L116" s="104"/>
      <c r="M116" s="104"/>
      <c r="N116" s="104"/>
      <c r="O116" s="104"/>
      <c r="P116" s="104"/>
      <c r="Q116" s="104" t="s">
        <v>218</v>
      </c>
      <c r="R116" s="104" t="s">
        <v>155</v>
      </c>
      <c r="S116" s="104"/>
      <c r="T116" s="104"/>
      <c r="U116" s="580"/>
      <c r="V116" s="580"/>
      <c r="W116" s="104" t="s">
        <v>134</v>
      </c>
      <c r="X116" s="104"/>
      <c r="Y116" s="104"/>
      <c r="Z116" s="104" t="s">
        <v>156</v>
      </c>
      <c r="AA116" s="104"/>
      <c r="AB116" s="580"/>
      <c r="AC116" s="580"/>
      <c r="AD116" s="104" t="s">
        <v>157</v>
      </c>
      <c r="AE116" s="104"/>
      <c r="AF116" s="104"/>
      <c r="AG116" s="104"/>
      <c r="AH116" s="104"/>
    </row>
    <row r="117" spans="2:34" ht="11.25">
      <c r="B117" s="104"/>
      <c r="C117" s="104"/>
      <c r="D117" s="104" t="s">
        <v>211</v>
      </c>
      <c r="E117" s="104"/>
      <c r="F117" s="104"/>
      <c r="G117" s="104"/>
      <c r="H117" s="104"/>
      <c r="I117" s="104"/>
      <c r="J117" s="104"/>
      <c r="K117" s="104"/>
      <c r="L117" s="104"/>
      <c r="M117" s="104"/>
      <c r="N117" s="104"/>
      <c r="O117" s="104"/>
      <c r="P117" s="104"/>
      <c r="Q117" s="104" t="s">
        <v>218</v>
      </c>
      <c r="R117" s="104" t="s">
        <v>212</v>
      </c>
      <c r="S117" s="104"/>
      <c r="T117" s="104"/>
      <c r="U117" s="583"/>
      <c r="V117" s="583"/>
      <c r="W117" s="583"/>
      <c r="X117" s="583"/>
      <c r="Y117" s="583"/>
      <c r="Z117" s="104"/>
      <c r="AA117" s="104" t="s">
        <v>213</v>
      </c>
      <c r="AB117" s="104"/>
      <c r="AC117" s="583"/>
      <c r="AD117" s="583"/>
      <c r="AE117" s="583"/>
      <c r="AF117" s="104" t="s">
        <v>88</v>
      </c>
      <c r="AG117" s="104"/>
      <c r="AH117" s="104"/>
    </row>
    <row r="118" spans="2:34" ht="11.25">
      <c r="B118" s="104"/>
      <c r="C118" s="104"/>
      <c r="D118" s="104" t="s">
        <v>214</v>
      </c>
      <c r="E118" s="104"/>
      <c r="F118" s="104"/>
      <c r="G118" s="104"/>
      <c r="H118" s="104"/>
      <c r="I118" s="104"/>
      <c r="J118" s="104"/>
      <c r="K118" s="104"/>
      <c r="L118" s="104"/>
      <c r="M118" s="104"/>
      <c r="N118" s="104"/>
      <c r="O118" s="104"/>
      <c r="P118" s="104"/>
      <c r="Q118" s="104" t="s">
        <v>218</v>
      </c>
      <c r="R118" s="580"/>
      <c r="S118" s="580"/>
      <c r="T118" s="580"/>
      <c r="U118" s="580"/>
      <c r="V118" s="580"/>
      <c r="W118" s="580"/>
      <c r="X118" s="580"/>
      <c r="Y118" s="580"/>
      <c r="Z118" s="580"/>
      <c r="AA118" s="580"/>
      <c r="AB118" s="580"/>
      <c r="AC118" s="580"/>
      <c r="AD118" s="580"/>
      <c r="AE118" s="580"/>
      <c r="AF118" s="580"/>
      <c r="AG118" s="104"/>
      <c r="AH118" s="104"/>
    </row>
    <row r="119" spans="2:34" ht="12" thickBot="1">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row>
    <row r="120" spans="2:34" ht="11.25">
      <c r="B120" s="582" t="s">
        <v>215</v>
      </c>
      <c r="C120" s="582"/>
      <c r="D120" s="582"/>
      <c r="E120" s="582"/>
      <c r="F120" s="582"/>
      <c r="G120" s="582"/>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104"/>
    </row>
    <row r="121" spans="2:34" ht="11.25">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row>
    <row r="122" spans="2:34" ht="11.25">
      <c r="B122" s="104"/>
      <c r="C122" s="104" t="s">
        <v>216</v>
      </c>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row>
    <row r="123" spans="2:34" ht="11.25">
      <c r="B123" s="104"/>
      <c r="C123" s="104"/>
      <c r="D123" s="104" t="s">
        <v>174</v>
      </c>
      <c r="E123" s="104"/>
      <c r="F123" s="104"/>
      <c r="G123" s="104"/>
      <c r="H123" s="104"/>
      <c r="I123" s="104"/>
      <c r="J123" s="104"/>
      <c r="K123" s="104"/>
      <c r="L123" s="104"/>
      <c r="M123" s="104"/>
      <c r="N123" s="104"/>
      <c r="O123" s="104"/>
      <c r="P123" s="104"/>
      <c r="Q123" s="104" t="s">
        <v>218</v>
      </c>
      <c r="R123" s="104" t="s">
        <v>28</v>
      </c>
      <c r="S123" s="104"/>
      <c r="T123" s="580"/>
      <c r="U123" s="580"/>
      <c r="V123" s="580"/>
      <c r="W123" s="580"/>
      <c r="X123" s="580"/>
      <c r="Y123" s="104" t="s">
        <v>175</v>
      </c>
      <c r="Z123" s="104"/>
      <c r="AA123" s="580"/>
      <c r="AB123" s="580"/>
      <c r="AC123" s="580"/>
      <c r="AD123" s="580"/>
      <c r="AE123" s="580"/>
      <c r="AF123" s="580"/>
      <c r="AG123" s="104"/>
      <c r="AH123" s="104"/>
    </row>
    <row r="124" spans="2:34" ht="11.25">
      <c r="B124" s="104"/>
      <c r="C124" s="104"/>
      <c r="D124" s="104" t="s">
        <v>176</v>
      </c>
      <c r="E124" s="104"/>
      <c r="F124" s="104"/>
      <c r="G124" s="104"/>
      <c r="H124" s="104"/>
      <c r="I124" s="104"/>
      <c r="J124" s="104"/>
      <c r="K124" s="104"/>
      <c r="L124" s="104"/>
      <c r="M124" s="104"/>
      <c r="N124" s="104"/>
      <c r="O124" s="104"/>
      <c r="P124" s="104"/>
      <c r="Q124" s="104" t="s">
        <v>218</v>
      </c>
      <c r="R124" s="580"/>
      <c r="S124" s="580"/>
      <c r="T124" s="580"/>
      <c r="U124" s="580"/>
      <c r="V124" s="580"/>
      <c r="W124" s="580"/>
      <c r="X124" s="104" t="s">
        <v>93</v>
      </c>
      <c r="Y124" s="580"/>
      <c r="Z124" s="580"/>
      <c r="AA124" s="580"/>
      <c r="AB124" s="580"/>
      <c r="AC124" s="580"/>
      <c r="AD124" s="580"/>
      <c r="AE124" s="580"/>
      <c r="AF124" s="104" t="s">
        <v>94</v>
      </c>
      <c r="AG124" s="104"/>
      <c r="AH124" s="104"/>
    </row>
    <row r="125" spans="2:34" ht="11.25">
      <c r="B125" s="104"/>
      <c r="C125" s="104"/>
      <c r="D125" s="104" t="s">
        <v>177</v>
      </c>
      <c r="E125" s="104"/>
      <c r="F125" s="104"/>
      <c r="G125" s="104"/>
      <c r="H125" s="104"/>
      <c r="I125" s="104"/>
      <c r="J125" s="104"/>
      <c r="K125" s="104"/>
      <c r="L125" s="104"/>
      <c r="M125" s="104"/>
      <c r="N125" s="104"/>
      <c r="O125" s="104"/>
      <c r="P125" s="104"/>
      <c r="Q125" s="104" t="s">
        <v>218</v>
      </c>
      <c r="R125" s="580"/>
      <c r="S125" s="580"/>
      <c r="T125" s="580"/>
      <c r="U125" s="580"/>
      <c r="V125" s="580"/>
      <c r="W125" s="580"/>
      <c r="X125" s="580"/>
      <c r="Y125" s="580"/>
      <c r="Z125" s="580"/>
      <c r="AA125" s="580"/>
      <c r="AB125" s="580"/>
      <c r="AC125" s="580"/>
      <c r="AD125" s="580"/>
      <c r="AE125" s="580"/>
      <c r="AF125" s="580"/>
      <c r="AG125" s="104"/>
      <c r="AH125" s="104"/>
    </row>
    <row r="126" spans="2:34" ht="11.25">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row>
    <row r="127" spans="2:34" ht="11.25">
      <c r="B127" s="104"/>
      <c r="C127" s="104" t="s">
        <v>217</v>
      </c>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row>
    <row r="128" spans="2:34" ht="11.25">
      <c r="B128" s="104"/>
      <c r="C128" s="104"/>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104"/>
      <c r="AH128" s="104"/>
    </row>
    <row r="129" spans="2:34" ht="11.25">
      <c r="B129" s="104"/>
      <c r="C129" s="104"/>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104"/>
      <c r="AH129" s="104"/>
    </row>
    <row r="130" spans="2:34" ht="11.25">
      <c r="B130" s="104"/>
      <c r="C130" s="104"/>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104"/>
      <c r="AH130" s="104"/>
    </row>
    <row r="131" spans="2:34" ht="11.25">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row>
    <row r="132" spans="2:34" ht="11.25">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row>
  </sheetData>
  <sheetProtection password="CD40" sheet="1" objects="1" scenarios="1"/>
  <mergeCells count="120">
    <mergeCell ref="AV39:AW39"/>
    <mergeCell ref="AD3:AG3"/>
    <mergeCell ref="Y28:AA28"/>
    <mergeCell ref="Z29:AA29"/>
    <mergeCell ref="Y27:AA27"/>
    <mergeCell ref="D5:Z5"/>
    <mergeCell ref="E10:O10"/>
    <mergeCell ref="Z11:AE11"/>
    <mergeCell ref="T14:X14"/>
    <mergeCell ref="S27:U27"/>
    <mergeCell ref="S29:U29"/>
    <mergeCell ref="S28:U28"/>
    <mergeCell ref="AR39:AS39"/>
    <mergeCell ref="Y41:Z41"/>
    <mergeCell ref="Z25:AA25"/>
    <mergeCell ref="AE25:AF25"/>
    <mergeCell ref="AA14:AE14"/>
    <mergeCell ref="T19:X19"/>
    <mergeCell ref="Z19:AE19"/>
    <mergeCell ref="R23:AF23"/>
    <mergeCell ref="R26:U26"/>
    <mergeCell ref="S9:AF9"/>
    <mergeCell ref="S11:X11"/>
    <mergeCell ref="S17:AF17"/>
    <mergeCell ref="T18:X18"/>
    <mergeCell ref="Z18:AE18"/>
    <mergeCell ref="AB10:AD10"/>
    <mergeCell ref="AE10:AH10"/>
    <mergeCell ref="R24:X24"/>
    <mergeCell ref="T25:U25"/>
    <mergeCell ref="U42:V42"/>
    <mergeCell ref="AB42:AC42"/>
    <mergeCell ref="B44:AG44"/>
    <mergeCell ref="V35:W35"/>
    <mergeCell ref="AD35:AE35"/>
    <mergeCell ref="V36:W36"/>
    <mergeCell ref="AD36:AE36"/>
    <mergeCell ref="U40:V40"/>
    <mergeCell ref="AB40:AC40"/>
    <mergeCell ref="S41:T41"/>
    <mergeCell ref="R50:AF50"/>
    <mergeCell ref="B1:AG1"/>
    <mergeCell ref="B2:AG2"/>
    <mergeCell ref="R51:U51"/>
    <mergeCell ref="W51:Z51"/>
    <mergeCell ref="AC51:AE51"/>
    <mergeCell ref="R47:AF47"/>
    <mergeCell ref="U48:X48"/>
    <mergeCell ref="AC48:AF48"/>
    <mergeCell ref="R49:AF49"/>
    <mergeCell ref="U52:V52"/>
    <mergeCell ref="AB52:AC52"/>
    <mergeCell ref="R53:AF53"/>
    <mergeCell ref="R54:AF54"/>
    <mergeCell ref="R55:AF55"/>
    <mergeCell ref="R56:AF56"/>
    <mergeCell ref="U58:V58"/>
    <mergeCell ref="AC58:AD58"/>
    <mergeCell ref="R59:AF59"/>
    <mergeCell ref="R60:AF60"/>
    <mergeCell ref="R61:Y61"/>
    <mergeCell ref="AB61:AE61"/>
    <mergeCell ref="R62:AF62"/>
    <mergeCell ref="R63:AF63"/>
    <mergeCell ref="R64:AF64"/>
    <mergeCell ref="B68:AG68"/>
    <mergeCell ref="T71:X71"/>
    <mergeCell ref="AA71:AF71"/>
    <mergeCell ref="R72:W72"/>
    <mergeCell ref="Y72:AE72"/>
    <mergeCell ref="R73:AF73"/>
    <mergeCell ref="U76:V76"/>
    <mergeCell ref="AC76:AD76"/>
    <mergeCell ref="R77:AF77"/>
    <mergeCell ref="R78:AF78"/>
    <mergeCell ref="R79:AF79"/>
    <mergeCell ref="R80:AF80"/>
    <mergeCell ref="D83:AF83"/>
    <mergeCell ref="D84:AF84"/>
    <mergeCell ref="D85:AF85"/>
    <mergeCell ref="D88:Z88"/>
    <mergeCell ref="T92:X92"/>
    <mergeCell ref="AC92:AF92"/>
    <mergeCell ref="U93:X93"/>
    <mergeCell ref="AB93:AF93"/>
    <mergeCell ref="T94:X94"/>
    <mergeCell ref="AA94:AD94"/>
    <mergeCell ref="R97:AF97"/>
    <mergeCell ref="T98:X98"/>
    <mergeCell ref="Z98:AE98"/>
    <mergeCell ref="T99:X99"/>
    <mergeCell ref="Z99:AE99"/>
    <mergeCell ref="T104:V104"/>
    <mergeCell ref="AA104:AC104"/>
    <mergeCell ref="R105:V105"/>
    <mergeCell ref="B107:AG107"/>
    <mergeCell ref="R110:AF110"/>
    <mergeCell ref="R111:AF111"/>
    <mergeCell ref="U112:X112"/>
    <mergeCell ref="AC112:AF112"/>
    <mergeCell ref="R113:AF113"/>
    <mergeCell ref="R114:AF114"/>
    <mergeCell ref="Y115:AE115"/>
    <mergeCell ref="R115:W115"/>
    <mergeCell ref="T123:X123"/>
    <mergeCell ref="AA123:AF123"/>
    <mergeCell ref="U116:V116"/>
    <mergeCell ref="AB116:AC116"/>
    <mergeCell ref="U117:Y117"/>
    <mergeCell ref="AC117:AE117"/>
    <mergeCell ref="S10:AA10"/>
    <mergeCell ref="D129:AF129"/>
    <mergeCell ref="D130:AF130"/>
    <mergeCell ref="R37:AF37"/>
    <mergeCell ref="R124:W124"/>
    <mergeCell ref="Y124:AE124"/>
    <mergeCell ref="R125:AF125"/>
    <mergeCell ref="D128:AF128"/>
    <mergeCell ref="R118:AF118"/>
    <mergeCell ref="B120:AG120"/>
  </mergeCells>
  <dataValidations count="2">
    <dataValidation allowBlank="1" showInputMessage="1" showErrorMessage="1" prompt="Tick if pollution is inside Territorial Waters" sqref="S20"/>
    <dataValidation allowBlank="1" showInputMessage="1" showErrorMessage="1" prompt="Tick if pollution is outside Territorial Waters" sqref="Z20"/>
  </dataValidations>
  <printOptions/>
  <pageMargins left="0.75" right="0.47" top="0.79" bottom="1" header="0.5" footer="0.5"/>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codeName="Taul4"/>
  <dimension ref="A1:AR130"/>
  <sheetViews>
    <sheetView workbookViewId="0" topLeftCell="A9">
      <selection activeCell="S11" sqref="S11:X11"/>
    </sheetView>
  </sheetViews>
  <sheetFormatPr defaultColWidth="9.140625" defaultRowHeight="12.75"/>
  <cols>
    <col min="1" max="1" width="1.1484375" style="74" customWidth="1"/>
    <col min="2" max="15" width="2.7109375" style="74" customWidth="1"/>
    <col min="16" max="17" width="1.421875" style="74" customWidth="1"/>
    <col min="18" max="26" width="2.7109375" style="74" customWidth="1"/>
    <col min="27" max="27" width="3.28125" style="74" customWidth="1"/>
    <col min="28" max="35" width="2.7109375" style="74" customWidth="1"/>
    <col min="36" max="36" width="5.421875" style="74" customWidth="1"/>
    <col min="37" max="37" width="40.28125" style="74" customWidth="1"/>
    <col min="38" max="38" width="3.00390625" style="74" customWidth="1"/>
    <col min="39" max="16384" width="2.7109375" style="74" customWidth="1"/>
  </cols>
  <sheetData>
    <row r="1" spans="1:33" ht="12.75">
      <c r="A1" s="92"/>
      <c r="B1" s="621" t="s">
        <v>220</v>
      </c>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row>
    <row r="2" spans="1:33" ht="12.75">
      <c r="A2" s="92"/>
      <c r="B2" s="621" t="s">
        <v>75</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row>
    <row r="3" spans="2:33" ht="11.25">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row>
    <row r="4" spans="1:33" ht="5.25" customHeight="1" thickBot="1">
      <c r="A4" s="80"/>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2"/>
    </row>
    <row r="5" spans="1:33" ht="12" thickBot="1">
      <c r="A5" s="83"/>
      <c r="B5" s="100" t="s">
        <v>219</v>
      </c>
      <c r="C5" s="85"/>
      <c r="D5" s="607" t="s">
        <v>76</v>
      </c>
      <c r="E5" s="607"/>
      <c r="F5" s="607"/>
      <c r="G5" s="607"/>
      <c r="H5" s="607"/>
      <c r="I5" s="607"/>
      <c r="J5" s="607"/>
      <c r="K5" s="607"/>
      <c r="L5" s="607"/>
      <c r="M5" s="607"/>
      <c r="N5" s="607"/>
      <c r="O5" s="607"/>
      <c r="P5" s="607"/>
      <c r="Q5" s="607"/>
      <c r="R5" s="607"/>
      <c r="S5" s="607"/>
      <c r="T5" s="607"/>
      <c r="U5" s="607"/>
      <c r="V5" s="607"/>
      <c r="W5" s="607"/>
      <c r="X5" s="607"/>
      <c r="Y5" s="607"/>
      <c r="Z5" s="607"/>
      <c r="AA5" s="85"/>
      <c r="AB5" s="85"/>
      <c r="AC5" s="85"/>
      <c r="AD5" s="85"/>
      <c r="AE5" s="85"/>
      <c r="AF5" s="85"/>
      <c r="AG5" s="86"/>
    </row>
    <row r="6" spans="1:33" ht="4.5" customHeight="1">
      <c r="A6" s="87"/>
      <c r="B6" s="88"/>
      <c r="C6" s="88"/>
      <c r="D6" s="89"/>
      <c r="E6" s="89"/>
      <c r="F6" s="89"/>
      <c r="G6" s="89"/>
      <c r="H6" s="89"/>
      <c r="I6" s="89"/>
      <c r="J6" s="89"/>
      <c r="K6" s="89"/>
      <c r="L6" s="89"/>
      <c r="M6" s="89"/>
      <c r="N6" s="89"/>
      <c r="O6" s="89"/>
      <c r="P6" s="89"/>
      <c r="Q6" s="89"/>
      <c r="R6" s="89"/>
      <c r="S6" s="89"/>
      <c r="T6" s="89"/>
      <c r="U6" s="89"/>
      <c r="V6" s="89"/>
      <c r="W6" s="89"/>
      <c r="X6" s="89"/>
      <c r="Y6" s="89"/>
      <c r="Z6" s="89"/>
      <c r="AA6" s="88"/>
      <c r="AB6" s="88"/>
      <c r="AC6" s="88"/>
      <c r="AD6" s="88"/>
      <c r="AE6" s="88"/>
      <c r="AF6" s="88"/>
      <c r="AG6" s="90"/>
    </row>
    <row r="8" spans="3:17" ht="11.25">
      <c r="C8" s="74">
        <v>1</v>
      </c>
      <c r="D8" s="74" t="s">
        <v>77</v>
      </c>
      <c r="Q8" s="74" t="s">
        <v>218</v>
      </c>
    </row>
    <row r="9" spans="4:32" ht="11.25">
      <c r="D9" s="74" t="s">
        <v>79</v>
      </c>
      <c r="E9" s="74" t="s">
        <v>78</v>
      </c>
      <c r="Q9" s="74" t="s">
        <v>218</v>
      </c>
      <c r="S9" s="622" t="s">
        <v>395</v>
      </c>
      <c r="T9" s="622"/>
      <c r="U9" s="622"/>
      <c r="V9" s="622"/>
      <c r="W9" s="622"/>
      <c r="X9" s="622"/>
      <c r="Y9" s="622"/>
      <c r="Z9" s="622"/>
      <c r="AA9" s="622"/>
      <c r="AB9" s="622"/>
      <c r="AC9" s="622"/>
      <c r="AD9" s="622"/>
      <c r="AE9" s="622"/>
      <c r="AF9" s="622"/>
    </row>
    <row r="10" spans="4:34" ht="12.75" customHeight="1">
      <c r="D10" s="74" t="s">
        <v>80</v>
      </c>
      <c r="E10" s="601" t="s">
        <v>81</v>
      </c>
      <c r="F10" s="601"/>
      <c r="G10" s="601"/>
      <c r="H10" s="601"/>
      <c r="I10" s="601"/>
      <c r="J10" s="601"/>
      <c r="K10" s="601"/>
      <c r="L10" s="601"/>
      <c r="M10" s="601"/>
      <c r="N10" s="601"/>
      <c r="O10" s="601"/>
      <c r="P10" s="76"/>
      <c r="Q10" s="74" t="s">
        <v>218</v>
      </c>
      <c r="R10" s="76"/>
      <c r="S10" s="620" t="s">
        <v>396</v>
      </c>
      <c r="T10" s="620"/>
      <c r="U10" s="620"/>
      <c r="V10" s="620"/>
      <c r="W10" s="620"/>
      <c r="X10" s="620"/>
      <c r="Y10" s="620"/>
      <c r="Z10" s="620"/>
      <c r="AA10" s="620"/>
      <c r="AB10" s="618" t="s">
        <v>349</v>
      </c>
      <c r="AC10" s="618"/>
      <c r="AD10" s="618"/>
      <c r="AE10" s="618"/>
      <c r="AF10" s="93">
        <f>RIGHT(GEN!B5,5)</f>
      </c>
      <c r="AG10" s="95"/>
      <c r="AH10" s="95"/>
    </row>
    <row r="11" spans="4:36" ht="11.25">
      <c r="D11" s="74" t="s">
        <v>82</v>
      </c>
      <c r="E11" s="74" t="s">
        <v>83</v>
      </c>
      <c r="Q11" s="74" t="s">
        <v>218</v>
      </c>
      <c r="R11" s="77">
        <v>1</v>
      </c>
      <c r="S11" s="619" t="str">
        <f>VLOOKUP(GEN!C9,' Data (hidden)'!A3:' Data (hidden)'!F53,3,FALSE)</f>
        <v>TEST</v>
      </c>
      <c r="T11" s="619"/>
      <c r="U11" s="619"/>
      <c r="V11" s="619"/>
      <c r="W11" s="619"/>
      <c r="X11" s="619"/>
      <c r="Y11" s="78">
        <v>2</v>
      </c>
      <c r="Z11" s="619" t="str">
        <f>VLOOKUP(GEN!C11,' Data (hidden)'!A3:' Data (hidden)'!F46,3,FALSE)</f>
        <v>L. Jensen</v>
      </c>
      <c r="AA11" s="619"/>
      <c r="AB11" s="619"/>
      <c r="AC11" s="619"/>
      <c r="AD11" s="619"/>
      <c r="AE11" s="619"/>
      <c r="AJ11" s="98"/>
    </row>
    <row r="13" spans="3:4" ht="11.25">
      <c r="C13" s="74">
        <v>2</v>
      </c>
      <c r="D13" s="74" t="s">
        <v>84</v>
      </c>
    </row>
    <row r="14" spans="4:32" ht="11.25">
      <c r="D14" s="74" t="s">
        <v>79</v>
      </c>
      <c r="E14" s="74" t="s">
        <v>85</v>
      </c>
      <c r="Q14" s="74" t="s">
        <v>218</v>
      </c>
      <c r="R14" s="74" t="s">
        <v>86</v>
      </c>
      <c r="T14" s="615">
        <f>'REP FORM'!H10</f>
      </c>
      <c r="U14" s="615"/>
      <c r="V14" s="615"/>
      <c r="W14" s="615"/>
      <c r="X14" s="615"/>
      <c r="Y14" s="74" t="s">
        <v>87</v>
      </c>
      <c r="AA14" s="616">
        <f>IF('REP FORM'!F16="","",'REP FORM'!F16)</f>
      </c>
      <c r="AB14" s="616"/>
      <c r="AC14" s="616"/>
      <c r="AD14" s="616"/>
      <c r="AE14" s="616"/>
      <c r="AF14" s="74" t="s">
        <v>88</v>
      </c>
    </row>
    <row r="16" spans="3:4" ht="11.25">
      <c r="C16" s="74">
        <v>3</v>
      </c>
      <c r="D16" s="74" t="s">
        <v>89</v>
      </c>
    </row>
    <row r="17" spans="4:44" ht="11.25">
      <c r="D17" s="74" t="s">
        <v>90</v>
      </c>
      <c r="Q17" s="74" t="s">
        <v>218</v>
      </c>
      <c r="S17" s="617">
        <f>IF('REP FORM'!D16="","",IF('REP FORM'!D16=7,"Russia",IF('REP FORM'!D16=370,"Latvia",IF('REP FORM'!D16=358,"Finland",IF('REP FORM'!D16=44,"U.K.",IF('REP FORM'!D16=47,"Norway",IF('REP FORM'!D16=49,"Germany",AL17)))))))</f>
      </c>
      <c r="T17" s="604"/>
      <c r="U17" s="604"/>
      <c r="V17" s="604"/>
      <c r="W17" s="604"/>
      <c r="X17" s="604"/>
      <c r="Y17" s="604"/>
      <c r="Z17" s="604"/>
      <c r="AA17" s="604"/>
      <c r="AB17" s="604"/>
      <c r="AC17" s="604"/>
      <c r="AD17" s="604"/>
      <c r="AE17" s="604"/>
      <c r="AF17" s="604"/>
      <c r="AL17" s="99" t="str">
        <f>IF('REP FORM'!D16=45,"Denmark",IF('REP FORM'!D16=48,"Poland",IF('REP FORM'!D16=371,"Latvia",IF('REP FORM'!D16=372,"Estonia",IF('REP FORM'!D16=46,"Sweden",IF('REP FORM'!D16=31,"The Netherlands",IF('REP FORM'!D16=33,"France","Belgium")))))))</f>
        <v>Belgium</v>
      </c>
      <c r="AM17" s="99"/>
      <c r="AN17" s="99"/>
      <c r="AO17" s="99"/>
      <c r="AP17" s="99"/>
      <c r="AQ17" s="99"/>
      <c r="AR17" s="99"/>
    </row>
    <row r="18" spans="4:32" ht="11.25">
      <c r="D18" s="74" t="s">
        <v>91</v>
      </c>
      <c r="Q18" s="74" t="s">
        <v>218</v>
      </c>
      <c r="R18" s="74" t="s">
        <v>92</v>
      </c>
      <c r="T18" s="612">
        <f>'REP FORM'!F38</f>
        <v>0</v>
      </c>
      <c r="U18" s="612"/>
      <c r="V18" s="612"/>
      <c r="W18" s="612"/>
      <c r="X18" s="612"/>
      <c r="Y18" s="74" t="s">
        <v>93</v>
      </c>
      <c r="Z18" s="613">
        <f>'REP FORM'!J38</f>
        <v>0</v>
      </c>
      <c r="AA18" s="613"/>
      <c r="AB18" s="613"/>
      <c r="AC18" s="613"/>
      <c r="AD18" s="613"/>
      <c r="AE18" s="613"/>
      <c r="AF18" s="101" t="s">
        <v>94</v>
      </c>
    </row>
    <row r="19" spans="18:32" ht="12" thickBot="1">
      <c r="R19" s="74" t="s">
        <v>95</v>
      </c>
      <c r="T19" s="612">
        <f>'REP FORM'!P38</f>
        <v>0</v>
      </c>
      <c r="U19" s="612"/>
      <c r="V19" s="612"/>
      <c r="W19" s="612"/>
      <c r="X19" s="612"/>
      <c r="Y19" s="74" t="s">
        <v>93</v>
      </c>
      <c r="Z19" s="613">
        <f>'REP FORM'!T38</f>
        <v>0</v>
      </c>
      <c r="AA19" s="613"/>
      <c r="AB19" s="613"/>
      <c r="AC19" s="613"/>
      <c r="AD19" s="613"/>
      <c r="AE19" s="613"/>
      <c r="AF19" s="101" t="s">
        <v>94</v>
      </c>
    </row>
    <row r="20" spans="5:28" ht="12" thickBot="1">
      <c r="E20" s="74" t="s">
        <v>96</v>
      </c>
      <c r="Q20" s="74" t="s">
        <v>218</v>
      </c>
      <c r="S20" s="102"/>
      <c r="U20" s="74" t="s">
        <v>97</v>
      </c>
      <c r="Z20" s="102"/>
      <c r="AB20" s="74" t="s">
        <v>98</v>
      </c>
    </row>
    <row r="22" ht="11.25">
      <c r="C22" s="74" t="s">
        <v>99</v>
      </c>
    </row>
    <row r="23" spans="4:32" ht="11.25">
      <c r="D23" s="74" t="s">
        <v>100</v>
      </c>
      <c r="Q23" s="74" t="s">
        <v>218</v>
      </c>
      <c r="R23" s="609">
        <f>'REP FORM'!D29</f>
        <v>0</v>
      </c>
      <c r="S23" s="604"/>
      <c r="T23" s="604"/>
      <c r="U23" s="604"/>
      <c r="V23" s="604"/>
      <c r="W23" s="604"/>
      <c r="X23" s="604"/>
      <c r="Y23" s="604"/>
      <c r="Z23" s="604"/>
      <c r="AA23" s="604"/>
      <c r="AB23" s="604"/>
      <c r="AC23" s="604"/>
      <c r="AD23" s="604"/>
      <c r="AE23" s="604"/>
      <c r="AF23" s="604"/>
    </row>
    <row r="24" spans="4:25" ht="11.25">
      <c r="D24" s="74" t="s">
        <v>101</v>
      </c>
      <c r="Q24" s="74" t="s">
        <v>218</v>
      </c>
      <c r="R24" s="614">
        <f>'REP FORM'!AS16</f>
      </c>
      <c r="S24" s="614"/>
      <c r="T24" s="614"/>
      <c r="U24" s="614"/>
      <c r="V24" s="614"/>
      <c r="W24" s="614"/>
      <c r="X24" s="614"/>
      <c r="Y24" s="237" t="s">
        <v>387</v>
      </c>
    </row>
    <row r="25" spans="4:33" ht="11.25">
      <c r="D25" s="74" t="s">
        <v>102</v>
      </c>
      <c r="Q25" s="74" t="s">
        <v>218</v>
      </c>
      <c r="R25" s="74" t="s">
        <v>103</v>
      </c>
      <c r="T25" s="610">
        <f>'REP FORM'!U16</f>
        <v>0</v>
      </c>
      <c r="U25" s="610"/>
      <c r="V25" s="74" t="s">
        <v>104</v>
      </c>
      <c r="X25" s="74" t="s">
        <v>105</v>
      </c>
      <c r="Z25" s="610">
        <f>'REP FORM'!X16</f>
        <v>0</v>
      </c>
      <c r="AA25" s="610"/>
      <c r="AB25" s="74" t="s">
        <v>104</v>
      </c>
      <c r="AC25" s="74" t="s">
        <v>106</v>
      </c>
      <c r="AE25" s="608">
        <f>'REP FORM'!AA16</f>
        <v>0</v>
      </c>
      <c r="AF25" s="604"/>
      <c r="AG25" s="74" t="s">
        <v>64</v>
      </c>
    </row>
    <row r="26" spans="4:22" ht="11.25">
      <c r="D26" s="74" t="s">
        <v>107</v>
      </c>
      <c r="R26" s="611">
        <f>'REP FORM'!AD16</f>
      </c>
      <c r="S26" s="611"/>
      <c r="T26" s="611"/>
      <c r="U26" s="611"/>
      <c r="V26" s="237" t="s">
        <v>388</v>
      </c>
    </row>
    <row r="27" spans="4:28" ht="11.25">
      <c r="D27" s="74" t="s">
        <v>108</v>
      </c>
      <c r="Q27" s="74" t="s">
        <v>218</v>
      </c>
      <c r="R27" s="79" t="s">
        <v>109</v>
      </c>
      <c r="S27" s="608">
        <f>'REP FORM'!AG16</f>
        <v>0</v>
      </c>
      <c r="T27" s="604"/>
      <c r="U27" s="604"/>
      <c r="V27" s="74" t="s">
        <v>64</v>
      </c>
      <c r="X27" s="74" t="s">
        <v>110</v>
      </c>
      <c r="Y27" s="608">
        <f>'REP FORM'!AM16</f>
        <v>0</v>
      </c>
      <c r="Z27" s="604"/>
      <c r="AA27" s="604"/>
      <c r="AB27" s="74" t="s">
        <v>64</v>
      </c>
    </row>
    <row r="28" spans="5:28" ht="11.25">
      <c r="E28" s="74" t="s">
        <v>115</v>
      </c>
      <c r="Q28" s="74" t="s">
        <v>218</v>
      </c>
      <c r="R28" s="74" t="s">
        <v>111</v>
      </c>
      <c r="S28" s="608">
        <f>'REP FORM'!AI16</f>
        <v>0</v>
      </c>
      <c r="T28" s="604"/>
      <c r="U28" s="604"/>
      <c r="V28" s="74" t="s">
        <v>64</v>
      </c>
      <c r="X28" s="74" t="s">
        <v>113</v>
      </c>
      <c r="Y28" s="608">
        <f>'REP FORM'!AO16</f>
        <v>0</v>
      </c>
      <c r="Z28" s="604"/>
      <c r="AA28" s="604"/>
      <c r="AB28" s="74" t="s">
        <v>64</v>
      </c>
    </row>
    <row r="29" spans="5:28" ht="11.25">
      <c r="E29" s="74" t="s">
        <v>116</v>
      </c>
      <c r="Q29" s="74" t="s">
        <v>218</v>
      </c>
      <c r="R29" s="74" t="s">
        <v>112</v>
      </c>
      <c r="S29" s="608">
        <f>'REP FORM'!AK16</f>
        <v>0</v>
      </c>
      <c r="T29" s="604"/>
      <c r="U29" s="604"/>
      <c r="V29" s="74" t="s">
        <v>64</v>
      </c>
      <c r="X29" s="74" t="s">
        <v>114</v>
      </c>
      <c r="Y29" s="76"/>
      <c r="Z29" s="608">
        <f>'REP FORM'!AQ16</f>
        <v>0</v>
      </c>
      <c r="AA29" s="604"/>
      <c r="AB29" s="74" t="s">
        <v>64</v>
      </c>
    </row>
    <row r="31" ht="12" thickBot="1">
      <c r="C31" s="74" t="s">
        <v>117</v>
      </c>
    </row>
    <row r="32" spans="4:31" ht="12" thickBot="1">
      <c r="D32" s="74" t="s">
        <v>118</v>
      </c>
      <c r="Q32" s="74" t="s">
        <v>218</v>
      </c>
      <c r="R32" s="96">
        <f>'REP FORM'!P29</f>
        <v>0</v>
      </c>
      <c r="S32" s="74" t="s">
        <v>120</v>
      </c>
      <c r="V32" s="96">
        <f>'REP FORM'!J29</f>
        <v>0</v>
      </c>
      <c r="W32" s="74" t="s">
        <v>56</v>
      </c>
      <c r="Z32" s="96">
        <f>'REP FORM'!L29</f>
        <v>0</v>
      </c>
      <c r="AA32" s="74" t="s">
        <v>17</v>
      </c>
      <c r="AD32" s="96">
        <f>'REP FORM'!N29</f>
        <v>0</v>
      </c>
      <c r="AE32" s="74" t="s">
        <v>18</v>
      </c>
    </row>
    <row r="33" spans="4:31" ht="12" thickBot="1">
      <c r="D33" s="74" t="s">
        <v>119</v>
      </c>
      <c r="Q33" s="74" t="s">
        <v>218</v>
      </c>
      <c r="R33" s="96">
        <f>'REP FORM'!T29</f>
        <v>0</v>
      </c>
      <c r="S33" s="74" t="s">
        <v>122</v>
      </c>
      <c r="V33" s="96">
        <f>'REP FORM'!X29</f>
        <v>0</v>
      </c>
      <c r="W33" s="74" t="s">
        <v>121</v>
      </c>
      <c r="Z33" s="96">
        <f>'REP FORM'!V29</f>
        <v>0</v>
      </c>
      <c r="AA33" s="74" t="s">
        <v>123</v>
      </c>
      <c r="AD33" s="96"/>
      <c r="AE33" s="74" t="s">
        <v>114</v>
      </c>
    </row>
    <row r="34" spans="18:30" ht="12" thickBot="1">
      <c r="R34" s="96">
        <f>'REP FORM'!R29</f>
        <v>0</v>
      </c>
      <c r="S34" s="74" t="s">
        <v>65</v>
      </c>
      <c r="V34" s="96">
        <f>'REP FORM'!Z29</f>
        <v>0</v>
      </c>
      <c r="W34" s="74" t="s">
        <v>255</v>
      </c>
      <c r="Z34" s="241"/>
      <c r="AD34" s="241"/>
    </row>
    <row r="35" spans="4:31" ht="11.25">
      <c r="D35" s="74" t="s">
        <v>124</v>
      </c>
      <c r="Q35" s="74" t="s">
        <v>218</v>
      </c>
      <c r="R35" s="74" t="s">
        <v>127</v>
      </c>
      <c r="V35" s="586"/>
      <c r="W35" s="586"/>
      <c r="Z35" s="74" t="s">
        <v>128</v>
      </c>
      <c r="AD35" s="604">
        <f>'REP FORM'!V29</f>
        <v>0</v>
      </c>
      <c r="AE35" s="604"/>
    </row>
    <row r="36" spans="4:31" ht="11.25">
      <c r="D36" s="74" t="s">
        <v>125</v>
      </c>
      <c r="Q36" s="74" t="s">
        <v>218</v>
      </c>
      <c r="R36" s="74" t="s">
        <v>129</v>
      </c>
      <c r="V36" s="586"/>
      <c r="W36" s="586"/>
      <c r="Z36" s="74" t="s">
        <v>130</v>
      </c>
      <c r="AD36" s="609">
        <f>'REP FORM'!AY16</f>
        <v>0</v>
      </c>
      <c r="AE36" s="604"/>
    </row>
    <row r="37" spans="4:32" ht="11.25">
      <c r="D37" s="74" t="s">
        <v>126</v>
      </c>
      <c r="Q37" s="74" t="s">
        <v>218</v>
      </c>
      <c r="R37" s="581"/>
      <c r="S37" s="581"/>
      <c r="T37" s="581"/>
      <c r="U37" s="581"/>
      <c r="V37" s="581"/>
      <c r="W37" s="581"/>
      <c r="X37" s="581"/>
      <c r="Y37" s="581"/>
      <c r="Z37" s="581"/>
      <c r="AA37" s="581"/>
      <c r="AB37" s="581"/>
      <c r="AC37" s="581"/>
      <c r="AD37" s="581"/>
      <c r="AE37" s="581"/>
      <c r="AF37" s="581"/>
    </row>
    <row r="39" ht="11.25">
      <c r="C39" s="74" t="s">
        <v>132</v>
      </c>
    </row>
    <row r="40" spans="4:30" ht="11.25">
      <c r="D40" s="74" t="s">
        <v>136</v>
      </c>
      <c r="Q40" s="74" t="s">
        <v>218</v>
      </c>
      <c r="R40" s="74" t="s">
        <v>133</v>
      </c>
      <c r="U40" s="604">
        <f>'REP FORM'!AB29</f>
        <v>0</v>
      </c>
      <c r="V40" s="604"/>
      <c r="W40" s="74" t="s">
        <v>134</v>
      </c>
      <c r="Z40" s="74" t="s">
        <v>135</v>
      </c>
      <c r="AA40" s="94"/>
      <c r="AB40" s="608">
        <f>'REP FORM'!AE29</f>
        <v>0</v>
      </c>
      <c r="AC40" s="604"/>
      <c r="AD40" s="74" t="str">
        <f>'REP FORM'!AE27</f>
        <v>KTS</v>
      </c>
    </row>
    <row r="41" spans="4:27" ht="11.25">
      <c r="D41" s="74" t="s">
        <v>140</v>
      </c>
      <c r="Q41" s="74" t="s">
        <v>218</v>
      </c>
      <c r="R41" s="74" t="s">
        <v>137</v>
      </c>
      <c r="S41" s="608">
        <f>('REP FORM'!AM29*1.852)</f>
        <v>0</v>
      </c>
      <c r="T41" s="604"/>
      <c r="U41" s="74" t="s">
        <v>104</v>
      </c>
      <c r="W41" s="74" t="s">
        <v>138</v>
      </c>
      <c r="Y41" s="604" t="str">
        <f>IF('REP FORM'!AG29="SKC","0",IF('REP FORM'!AG29="FEW","1-2",IF('REP FORM'!AG29="SCT","3-4",IF('REP FORM'!AG29="BKN","5-7",IF('REP FORM'!AG29="OVC",8,"N/A")))))</f>
        <v>N/A</v>
      </c>
      <c r="Z41" s="604"/>
      <c r="AA41" s="74" t="s">
        <v>139</v>
      </c>
    </row>
    <row r="42" spans="4:38" ht="11.25">
      <c r="D42" s="74" t="s">
        <v>141</v>
      </c>
      <c r="Q42" s="74" t="s">
        <v>218</v>
      </c>
      <c r="R42" s="74" t="s">
        <v>142</v>
      </c>
      <c r="U42" s="604" t="str">
        <f>AL42</f>
        <v>0</v>
      </c>
      <c r="V42" s="604"/>
      <c r="W42" s="74" t="s">
        <v>143</v>
      </c>
      <c r="Y42" s="74" t="s">
        <v>144</v>
      </c>
      <c r="AB42" s="586"/>
      <c r="AC42" s="586"/>
      <c r="AD42" s="74" t="s">
        <v>134</v>
      </c>
      <c r="AL42" s="74" t="str">
        <f>IF('REP FORM'!AO29=0,"0",IF('REP FORM'!AO29=1,"0-0,23",IF('REP FORM'!AO29=2,"0,25-1",IF('REP FORM'!AO29=3,"0,75-2",IF('REP FORM'!AO29=4,"2-3",IF('REP FORM'!AO29=5,"3-6",IF('REP FORM'!AO29=6,"5-7",IF('REP FORM'!AO29=7,"7-12","&gt;12"))))))))</f>
        <v>0</v>
      </c>
    </row>
    <row r="43" ht="12" thickBot="1"/>
    <row r="44" spans="2:33" ht="11.25">
      <c r="B44" s="605" t="s">
        <v>145</v>
      </c>
      <c r="C44" s="60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row>
    <row r="45" spans="2:33" ht="11.25">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row>
    <row r="46" ht="11.25">
      <c r="C46" s="74" t="s">
        <v>146</v>
      </c>
    </row>
    <row r="47" spans="4:32" ht="11.25">
      <c r="D47" s="74" t="s">
        <v>147</v>
      </c>
      <c r="Q47" s="74" t="s">
        <v>218</v>
      </c>
      <c r="R47" s="586"/>
      <c r="S47" s="586"/>
      <c r="T47" s="586"/>
      <c r="U47" s="586"/>
      <c r="V47" s="586"/>
      <c r="W47" s="586"/>
      <c r="X47" s="586"/>
      <c r="Y47" s="586"/>
      <c r="Z47" s="586"/>
      <c r="AA47" s="586"/>
      <c r="AB47" s="586"/>
      <c r="AC47" s="586"/>
      <c r="AD47" s="586"/>
      <c r="AE47" s="586"/>
      <c r="AF47" s="586"/>
    </row>
    <row r="48" spans="4:32" ht="11.25">
      <c r="D48" s="74" t="s">
        <v>148</v>
      </c>
      <c r="Q48" s="74" t="s">
        <v>218</v>
      </c>
      <c r="R48" s="74" t="s">
        <v>149</v>
      </c>
      <c r="U48" s="586"/>
      <c r="V48" s="586"/>
      <c r="W48" s="586"/>
      <c r="X48" s="586"/>
      <c r="Z48" s="74" t="s">
        <v>150</v>
      </c>
      <c r="AC48" s="586"/>
      <c r="AD48" s="586"/>
      <c r="AE48" s="586"/>
      <c r="AF48" s="586"/>
    </row>
    <row r="49" spans="4:32" ht="11.25">
      <c r="D49" s="74" t="s">
        <v>151</v>
      </c>
      <c r="Q49" s="74" t="s">
        <v>218</v>
      </c>
      <c r="R49" s="586"/>
      <c r="S49" s="586"/>
      <c r="T49" s="586"/>
      <c r="U49" s="586"/>
      <c r="V49" s="586"/>
      <c r="W49" s="586"/>
      <c r="X49" s="586"/>
      <c r="Y49" s="586"/>
      <c r="Z49" s="586"/>
      <c r="AA49" s="586"/>
      <c r="AB49" s="586"/>
      <c r="AC49" s="586"/>
      <c r="AD49" s="586"/>
      <c r="AE49" s="586"/>
      <c r="AF49" s="586"/>
    </row>
    <row r="50" spans="4:32" ht="11.25">
      <c r="D50" s="74" t="s">
        <v>152</v>
      </c>
      <c r="Q50" s="74" t="s">
        <v>218</v>
      </c>
      <c r="R50" s="586"/>
      <c r="S50" s="586"/>
      <c r="T50" s="586"/>
      <c r="U50" s="586"/>
      <c r="V50" s="586"/>
      <c r="W50" s="586"/>
      <c r="X50" s="586"/>
      <c r="Y50" s="586"/>
      <c r="Z50" s="586"/>
      <c r="AA50" s="586"/>
      <c r="AB50" s="586"/>
      <c r="AC50" s="586"/>
      <c r="AD50" s="586"/>
      <c r="AE50" s="586"/>
      <c r="AF50" s="586"/>
    </row>
    <row r="51" spans="4:32" ht="11.25">
      <c r="D51" s="74" t="s">
        <v>153</v>
      </c>
      <c r="Q51" s="74" t="s">
        <v>218</v>
      </c>
      <c r="R51" s="586"/>
      <c r="S51" s="586"/>
      <c r="T51" s="586"/>
      <c r="U51" s="586"/>
      <c r="V51" s="76" t="s">
        <v>93</v>
      </c>
      <c r="W51" s="586"/>
      <c r="X51" s="586"/>
      <c r="Y51" s="586"/>
      <c r="Z51" s="586"/>
      <c r="AA51" s="76" t="s">
        <v>94</v>
      </c>
      <c r="AB51" s="76"/>
      <c r="AC51" s="586"/>
      <c r="AD51" s="586"/>
      <c r="AE51" s="586"/>
      <c r="AF51" s="74" t="s">
        <v>88</v>
      </c>
    </row>
    <row r="52" spans="4:30" ht="11.25">
      <c r="D52" s="74" t="s">
        <v>154</v>
      </c>
      <c r="Q52" s="74" t="s">
        <v>218</v>
      </c>
      <c r="R52" s="74" t="s">
        <v>155</v>
      </c>
      <c r="U52" s="586"/>
      <c r="V52" s="586"/>
      <c r="W52" s="74" t="s">
        <v>134</v>
      </c>
      <c r="Z52" s="74" t="s">
        <v>156</v>
      </c>
      <c r="AB52" s="586"/>
      <c r="AC52" s="586"/>
      <c r="AD52" s="74" t="s">
        <v>157</v>
      </c>
    </row>
    <row r="53" spans="4:32" ht="11.25">
      <c r="D53" s="74" t="s">
        <v>158</v>
      </c>
      <c r="Q53" s="74" t="s">
        <v>218</v>
      </c>
      <c r="R53" s="586"/>
      <c r="S53" s="586"/>
      <c r="T53" s="586"/>
      <c r="U53" s="586"/>
      <c r="V53" s="586"/>
      <c r="W53" s="586"/>
      <c r="X53" s="586"/>
      <c r="Y53" s="586"/>
      <c r="Z53" s="586"/>
      <c r="AA53" s="586"/>
      <c r="AB53" s="586"/>
      <c r="AC53" s="586"/>
      <c r="AD53" s="586"/>
      <c r="AE53" s="586"/>
      <c r="AF53" s="586"/>
    </row>
    <row r="54" spans="4:32" ht="11.25">
      <c r="D54" s="74" t="s">
        <v>159</v>
      </c>
      <c r="Q54" s="74" t="s">
        <v>218</v>
      </c>
      <c r="R54" s="586"/>
      <c r="S54" s="586"/>
      <c r="T54" s="586"/>
      <c r="U54" s="586"/>
      <c r="V54" s="586"/>
      <c r="W54" s="586"/>
      <c r="X54" s="586"/>
      <c r="Y54" s="586"/>
      <c r="Z54" s="586"/>
      <c r="AA54" s="586"/>
      <c r="AB54" s="586"/>
      <c r="AC54" s="586"/>
      <c r="AD54" s="586"/>
      <c r="AE54" s="586"/>
      <c r="AF54" s="586"/>
    </row>
    <row r="55" spans="4:32" ht="11.25">
      <c r="D55" s="74" t="s">
        <v>160</v>
      </c>
      <c r="Q55" s="74" t="s">
        <v>218</v>
      </c>
      <c r="R55" s="586"/>
      <c r="S55" s="586"/>
      <c r="T55" s="586"/>
      <c r="U55" s="586"/>
      <c r="V55" s="586"/>
      <c r="W55" s="586"/>
      <c r="X55" s="586"/>
      <c r="Y55" s="586"/>
      <c r="Z55" s="586"/>
      <c r="AA55" s="586"/>
      <c r="AB55" s="586"/>
      <c r="AC55" s="586"/>
      <c r="AD55" s="586"/>
      <c r="AE55" s="586"/>
      <c r="AF55" s="586"/>
    </row>
    <row r="56" spans="4:32" ht="11.25">
      <c r="D56" s="74" t="s">
        <v>161</v>
      </c>
      <c r="Q56" s="74" t="s">
        <v>218</v>
      </c>
      <c r="R56" s="586"/>
      <c r="S56" s="586"/>
      <c r="T56" s="586"/>
      <c r="U56" s="586"/>
      <c r="V56" s="586"/>
      <c r="W56" s="586"/>
      <c r="X56" s="586"/>
      <c r="Y56" s="586"/>
      <c r="Z56" s="586"/>
      <c r="AA56" s="586"/>
      <c r="AB56" s="586"/>
      <c r="AC56" s="586"/>
      <c r="AD56" s="586"/>
      <c r="AE56" s="586"/>
      <c r="AF56" s="586"/>
    </row>
    <row r="57" spans="3:17" ht="11.25">
      <c r="C57" s="74" t="s">
        <v>162</v>
      </c>
      <c r="Q57" s="74" t="s">
        <v>218</v>
      </c>
    </row>
    <row r="58" spans="4:31" ht="11.25">
      <c r="D58" s="74" t="s">
        <v>163</v>
      </c>
      <c r="Q58" s="74" t="s">
        <v>218</v>
      </c>
      <c r="R58" s="74" t="s">
        <v>164</v>
      </c>
      <c r="U58" s="586"/>
      <c r="V58" s="586"/>
      <c r="X58" s="74" t="s">
        <v>165</v>
      </c>
      <c r="AC58" s="586"/>
      <c r="AD58" s="586"/>
      <c r="AE58" s="74" t="s">
        <v>166</v>
      </c>
    </row>
    <row r="59" spans="4:32" ht="11.25">
      <c r="D59" s="74" t="s">
        <v>167</v>
      </c>
      <c r="Q59" s="74" t="s">
        <v>218</v>
      </c>
      <c r="R59" s="586"/>
      <c r="S59" s="586"/>
      <c r="T59" s="586"/>
      <c r="U59" s="586"/>
      <c r="V59" s="586"/>
      <c r="W59" s="586"/>
      <c r="X59" s="586"/>
      <c r="Y59" s="586"/>
      <c r="Z59" s="586"/>
      <c r="AA59" s="586"/>
      <c r="AB59" s="586"/>
      <c r="AC59" s="586"/>
      <c r="AD59" s="586"/>
      <c r="AE59" s="586"/>
      <c r="AF59" s="586"/>
    </row>
    <row r="60" spans="4:32" ht="11.25">
      <c r="D60" s="74" t="s">
        <v>168</v>
      </c>
      <c r="Q60" s="74" t="s">
        <v>218</v>
      </c>
      <c r="R60" s="586"/>
      <c r="S60" s="586"/>
      <c r="T60" s="586"/>
      <c r="U60" s="586"/>
      <c r="V60" s="586"/>
      <c r="W60" s="586"/>
      <c r="X60" s="586"/>
      <c r="Y60" s="586"/>
      <c r="Z60" s="586"/>
      <c r="AA60" s="586"/>
      <c r="AB60" s="586"/>
      <c r="AC60" s="586"/>
      <c r="AD60" s="586"/>
      <c r="AE60" s="586"/>
      <c r="AF60" s="586"/>
    </row>
    <row r="61" spans="4:31" ht="11.25">
      <c r="D61" s="74" t="s">
        <v>169</v>
      </c>
      <c r="Q61" s="74" t="s">
        <v>218</v>
      </c>
      <c r="R61" s="586"/>
      <c r="S61" s="586"/>
      <c r="T61" s="586"/>
      <c r="U61" s="586"/>
      <c r="V61" s="586"/>
      <c r="W61" s="586"/>
      <c r="X61" s="586"/>
      <c r="Y61" s="586"/>
      <c r="Z61" s="74" t="s">
        <v>170</v>
      </c>
      <c r="AB61" s="586"/>
      <c r="AC61" s="586"/>
      <c r="AD61" s="586"/>
      <c r="AE61" s="586"/>
    </row>
    <row r="62" spans="4:32" ht="11.25">
      <c r="D62" s="74" t="s">
        <v>171</v>
      </c>
      <c r="Q62" s="74" t="s">
        <v>218</v>
      </c>
      <c r="R62" s="586"/>
      <c r="S62" s="586"/>
      <c r="T62" s="586"/>
      <c r="U62" s="586"/>
      <c r="V62" s="586"/>
      <c r="W62" s="586"/>
      <c r="X62" s="586"/>
      <c r="Y62" s="586"/>
      <c r="Z62" s="586"/>
      <c r="AA62" s="586"/>
      <c r="AB62" s="586"/>
      <c r="AC62" s="586"/>
      <c r="AD62" s="586"/>
      <c r="AE62" s="586"/>
      <c r="AF62" s="586"/>
    </row>
    <row r="63" spans="18:32" ht="11.25">
      <c r="R63" s="586"/>
      <c r="S63" s="586"/>
      <c r="T63" s="586"/>
      <c r="U63" s="586"/>
      <c r="V63" s="586"/>
      <c r="W63" s="586"/>
      <c r="X63" s="586"/>
      <c r="Y63" s="586"/>
      <c r="Z63" s="586"/>
      <c r="AA63" s="586"/>
      <c r="AB63" s="586"/>
      <c r="AC63" s="586"/>
      <c r="AD63" s="586"/>
      <c r="AE63" s="586"/>
      <c r="AF63" s="586"/>
    </row>
    <row r="64" spans="18:32" ht="11.25">
      <c r="R64" s="586"/>
      <c r="S64" s="586"/>
      <c r="T64" s="586"/>
      <c r="U64" s="586"/>
      <c r="V64" s="586"/>
      <c r="W64" s="586"/>
      <c r="X64" s="586"/>
      <c r="Y64" s="586"/>
      <c r="Z64" s="586"/>
      <c r="AA64" s="586"/>
      <c r="AB64" s="586"/>
      <c r="AC64" s="586"/>
      <c r="AD64" s="586"/>
      <c r="AE64" s="586"/>
      <c r="AF64" s="586"/>
    </row>
    <row r="67" ht="12" thickBot="1"/>
    <row r="68" spans="2:33" ht="11.25">
      <c r="B68" s="605" t="s">
        <v>172</v>
      </c>
      <c r="C68" s="605"/>
      <c r="D68" s="605"/>
      <c r="E68" s="605"/>
      <c r="F68" s="605"/>
      <c r="G68" s="605"/>
      <c r="H68" s="605"/>
      <c r="I68" s="605"/>
      <c r="J68" s="605"/>
      <c r="K68" s="605"/>
      <c r="L68" s="605"/>
      <c r="M68" s="605"/>
      <c r="N68" s="605"/>
      <c r="O68" s="605"/>
      <c r="P68" s="605"/>
      <c r="Q68" s="605"/>
      <c r="R68" s="605"/>
      <c r="S68" s="605"/>
      <c r="T68" s="605"/>
      <c r="U68" s="605"/>
      <c r="V68" s="605"/>
      <c r="W68" s="605"/>
      <c r="X68" s="605"/>
      <c r="Y68" s="605"/>
      <c r="Z68" s="605"/>
      <c r="AA68" s="605"/>
      <c r="AB68" s="605"/>
      <c r="AC68" s="605"/>
      <c r="AD68" s="605"/>
      <c r="AE68" s="605"/>
      <c r="AF68" s="605"/>
      <c r="AG68" s="605"/>
    </row>
    <row r="70" ht="11.25">
      <c r="C70" s="74" t="s">
        <v>173</v>
      </c>
    </row>
    <row r="71" spans="4:32" ht="11.25">
      <c r="D71" s="74" t="s">
        <v>174</v>
      </c>
      <c r="Q71" s="74" t="s">
        <v>218</v>
      </c>
      <c r="R71" s="74" t="s">
        <v>28</v>
      </c>
      <c r="T71" s="604"/>
      <c r="U71" s="604"/>
      <c r="V71" s="604"/>
      <c r="W71" s="604"/>
      <c r="X71" s="604"/>
      <c r="Y71" s="74" t="s">
        <v>175</v>
      </c>
      <c r="AA71" s="604"/>
      <c r="AB71" s="604"/>
      <c r="AC71" s="604"/>
      <c r="AD71" s="604"/>
      <c r="AE71" s="604"/>
      <c r="AF71" s="604"/>
    </row>
    <row r="72" spans="4:32" ht="11.25">
      <c r="D72" s="74" t="s">
        <v>176</v>
      </c>
      <c r="Q72" s="74" t="s">
        <v>218</v>
      </c>
      <c r="R72" s="604"/>
      <c r="S72" s="604"/>
      <c r="T72" s="604"/>
      <c r="U72" s="604"/>
      <c r="V72" s="604"/>
      <c r="W72" s="604"/>
      <c r="X72" s="74" t="s">
        <v>93</v>
      </c>
      <c r="Y72" s="604"/>
      <c r="Z72" s="604"/>
      <c r="AA72" s="604"/>
      <c r="AB72" s="604"/>
      <c r="AC72" s="604"/>
      <c r="AD72" s="604"/>
      <c r="AE72" s="604"/>
      <c r="AF72" s="74" t="s">
        <v>94</v>
      </c>
    </row>
    <row r="73" spans="4:32" ht="11.25">
      <c r="D73" s="74" t="s">
        <v>177</v>
      </c>
      <c r="Q73" s="74" t="s">
        <v>218</v>
      </c>
      <c r="R73" s="604"/>
      <c r="S73" s="604"/>
      <c r="T73" s="604"/>
      <c r="U73" s="604"/>
      <c r="V73" s="604"/>
      <c r="W73" s="604"/>
      <c r="X73" s="604"/>
      <c r="Y73" s="604"/>
      <c r="Z73" s="604"/>
      <c r="AA73" s="604"/>
      <c r="AB73" s="604"/>
      <c r="AC73" s="604"/>
      <c r="AD73" s="604"/>
      <c r="AE73" s="604"/>
      <c r="AF73" s="604"/>
    </row>
    <row r="75" spans="3:4" ht="11.25">
      <c r="C75" s="74" t="s">
        <v>178</v>
      </c>
      <c r="D75" s="74" t="s">
        <v>179</v>
      </c>
    </row>
    <row r="76" spans="4:31" ht="11.25">
      <c r="D76" s="74" t="s">
        <v>180</v>
      </c>
      <c r="Q76" s="74" t="s">
        <v>218</v>
      </c>
      <c r="R76" s="74" t="s">
        <v>164</v>
      </c>
      <c r="U76" s="604"/>
      <c r="V76" s="604"/>
      <c r="X76" s="74" t="s">
        <v>165</v>
      </c>
      <c r="AC76" s="604"/>
      <c r="AD76" s="604"/>
      <c r="AE76" s="74" t="s">
        <v>166</v>
      </c>
    </row>
    <row r="77" spans="4:32" ht="11.25">
      <c r="D77" s="74" t="s">
        <v>181</v>
      </c>
      <c r="Q77" s="74" t="s">
        <v>218</v>
      </c>
      <c r="R77" s="604"/>
      <c r="S77" s="604"/>
      <c r="T77" s="604"/>
      <c r="U77" s="604"/>
      <c r="V77" s="604"/>
      <c r="W77" s="604"/>
      <c r="X77" s="604"/>
      <c r="Y77" s="604"/>
      <c r="Z77" s="604"/>
      <c r="AA77" s="604"/>
      <c r="AB77" s="604"/>
      <c r="AC77" s="604"/>
      <c r="AD77" s="604"/>
      <c r="AE77" s="604"/>
      <c r="AF77" s="604"/>
    </row>
    <row r="78" spans="4:32" ht="11.25">
      <c r="D78" s="74" t="s">
        <v>182</v>
      </c>
      <c r="Q78" s="74" t="s">
        <v>218</v>
      </c>
      <c r="R78" s="604"/>
      <c r="S78" s="604"/>
      <c r="T78" s="604"/>
      <c r="U78" s="604"/>
      <c r="V78" s="604"/>
      <c r="W78" s="604"/>
      <c r="X78" s="604"/>
      <c r="Y78" s="604"/>
      <c r="Z78" s="604"/>
      <c r="AA78" s="604"/>
      <c r="AB78" s="604"/>
      <c r="AC78" s="604"/>
      <c r="AD78" s="604"/>
      <c r="AE78" s="604"/>
      <c r="AF78" s="604"/>
    </row>
    <row r="79" spans="18:32" ht="11.25">
      <c r="R79" s="604"/>
      <c r="S79" s="604"/>
      <c r="T79" s="604"/>
      <c r="U79" s="604"/>
      <c r="V79" s="604"/>
      <c r="W79" s="604"/>
      <c r="X79" s="604"/>
      <c r="Y79" s="604"/>
      <c r="Z79" s="604"/>
      <c r="AA79" s="604"/>
      <c r="AB79" s="604"/>
      <c r="AC79" s="604"/>
      <c r="AD79" s="604"/>
      <c r="AE79" s="604"/>
      <c r="AF79" s="604"/>
    </row>
    <row r="80" spans="18:32" ht="11.25">
      <c r="R80" s="604"/>
      <c r="S80" s="604"/>
      <c r="T80" s="604"/>
      <c r="U80" s="604"/>
      <c r="V80" s="604"/>
      <c r="W80" s="604"/>
      <c r="X80" s="604"/>
      <c r="Y80" s="604"/>
      <c r="Z80" s="604"/>
      <c r="AA80" s="604"/>
      <c r="AB80" s="604"/>
      <c r="AC80" s="604"/>
      <c r="AD80" s="604"/>
      <c r="AE80" s="604"/>
      <c r="AF80" s="604"/>
    </row>
    <row r="82" ht="11.25">
      <c r="C82" s="74" t="s">
        <v>183</v>
      </c>
    </row>
    <row r="83" spans="4:32" ht="11.25">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row>
    <row r="84" spans="4:32" ht="11.25">
      <c r="D84" s="604"/>
      <c r="E84" s="604"/>
      <c r="F84" s="604"/>
      <c r="G84" s="604"/>
      <c r="H84" s="604"/>
      <c r="I84" s="604"/>
      <c r="J84" s="604"/>
      <c r="K84" s="604"/>
      <c r="L84" s="604"/>
      <c r="M84" s="604"/>
      <c r="N84" s="604"/>
      <c r="O84" s="604"/>
      <c r="P84" s="604"/>
      <c r="Q84" s="604"/>
      <c r="R84" s="604"/>
      <c r="S84" s="604"/>
      <c r="T84" s="604"/>
      <c r="U84" s="604"/>
      <c r="V84" s="604"/>
      <c r="W84" s="604"/>
      <c r="X84" s="604"/>
      <c r="Y84" s="604"/>
      <c r="Z84" s="604"/>
      <c r="AA84" s="604"/>
      <c r="AB84" s="604"/>
      <c r="AC84" s="604"/>
      <c r="AD84" s="604"/>
      <c r="AE84" s="604"/>
      <c r="AF84" s="604"/>
    </row>
    <row r="85" spans="4:32" ht="11.25">
      <c r="D85" s="604"/>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row>
    <row r="87" spans="1:33" ht="4.5" customHeight="1">
      <c r="A87" s="80"/>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2"/>
    </row>
    <row r="88" spans="1:33" ht="11.25">
      <c r="A88" s="83"/>
      <c r="B88" s="84"/>
      <c r="C88" s="85"/>
      <c r="D88" s="607" t="s">
        <v>184</v>
      </c>
      <c r="E88" s="607"/>
      <c r="F88" s="607"/>
      <c r="G88" s="607"/>
      <c r="H88" s="607"/>
      <c r="I88" s="607"/>
      <c r="J88" s="607"/>
      <c r="K88" s="607"/>
      <c r="L88" s="607"/>
      <c r="M88" s="607"/>
      <c r="N88" s="607"/>
      <c r="O88" s="607"/>
      <c r="P88" s="607"/>
      <c r="Q88" s="607"/>
      <c r="R88" s="607"/>
      <c r="S88" s="607"/>
      <c r="T88" s="607"/>
      <c r="U88" s="607"/>
      <c r="V88" s="607"/>
      <c r="W88" s="607"/>
      <c r="X88" s="607"/>
      <c r="Y88" s="607"/>
      <c r="Z88" s="607"/>
      <c r="AA88" s="85"/>
      <c r="AB88" s="85"/>
      <c r="AC88" s="85"/>
      <c r="AD88" s="85"/>
      <c r="AE88" s="85"/>
      <c r="AF88" s="85"/>
      <c r="AG88" s="86"/>
    </row>
    <row r="89" spans="1:33" ht="4.5" customHeight="1">
      <c r="A89" s="87"/>
      <c r="B89" s="88"/>
      <c r="C89" s="88"/>
      <c r="D89" s="89"/>
      <c r="E89" s="89"/>
      <c r="F89" s="89"/>
      <c r="G89" s="89"/>
      <c r="H89" s="89"/>
      <c r="I89" s="89"/>
      <c r="J89" s="89"/>
      <c r="K89" s="89"/>
      <c r="L89" s="89"/>
      <c r="M89" s="89"/>
      <c r="N89" s="89"/>
      <c r="O89" s="89"/>
      <c r="P89" s="89"/>
      <c r="Q89" s="89"/>
      <c r="R89" s="89"/>
      <c r="S89" s="89"/>
      <c r="T89" s="89"/>
      <c r="U89" s="89"/>
      <c r="V89" s="89"/>
      <c r="W89" s="89"/>
      <c r="X89" s="89"/>
      <c r="Y89" s="89"/>
      <c r="Z89" s="89"/>
      <c r="AA89" s="88"/>
      <c r="AB89" s="88"/>
      <c r="AC89" s="88"/>
      <c r="AD89" s="88"/>
      <c r="AE89" s="88"/>
      <c r="AF89" s="88"/>
      <c r="AG89" s="90"/>
    </row>
    <row r="91" ht="11.25">
      <c r="C91" s="74" t="s">
        <v>185</v>
      </c>
    </row>
    <row r="92" spans="4:32" ht="11.25">
      <c r="D92" s="74" t="s">
        <v>186</v>
      </c>
      <c r="Q92" s="74" t="s">
        <v>218</v>
      </c>
      <c r="R92" s="74" t="s">
        <v>28</v>
      </c>
      <c r="T92" s="604"/>
      <c r="U92" s="604"/>
      <c r="V92" s="604"/>
      <c r="W92" s="604"/>
      <c r="X92" s="604"/>
      <c r="Y92" s="74" t="s">
        <v>187</v>
      </c>
      <c r="AC92" s="604"/>
      <c r="AD92" s="604"/>
      <c r="AE92" s="604"/>
      <c r="AF92" s="604"/>
    </row>
    <row r="93" spans="4:32" ht="11.25">
      <c r="D93" s="74" t="s">
        <v>188</v>
      </c>
      <c r="Q93" s="74" t="s">
        <v>218</v>
      </c>
      <c r="R93" s="74" t="s">
        <v>189</v>
      </c>
      <c r="U93" s="604"/>
      <c r="V93" s="604"/>
      <c r="W93" s="604"/>
      <c r="X93" s="604"/>
      <c r="Y93" s="74" t="s">
        <v>190</v>
      </c>
      <c r="AB93" s="604"/>
      <c r="AC93" s="604"/>
      <c r="AD93" s="604"/>
      <c r="AE93" s="604"/>
      <c r="AF93" s="604"/>
    </row>
    <row r="94" spans="4:31" ht="11.25">
      <c r="D94" s="74" t="s">
        <v>191</v>
      </c>
      <c r="Q94" s="74" t="s">
        <v>218</v>
      </c>
      <c r="R94" s="74" t="s">
        <v>1</v>
      </c>
      <c r="T94" s="604"/>
      <c r="U94" s="604"/>
      <c r="V94" s="604"/>
      <c r="W94" s="604"/>
      <c r="X94" s="604"/>
      <c r="Y94" s="74" t="s">
        <v>192</v>
      </c>
      <c r="AA94" s="604"/>
      <c r="AB94" s="604"/>
      <c r="AC94" s="604"/>
      <c r="AD94" s="604"/>
      <c r="AE94" s="74" t="s">
        <v>88</v>
      </c>
    </row>
    <row r="96" ht="11.25">
      <c r="C96" s="74" t="s">
        <v>193</v>
      </c>
    </row>
    <row r="97" spans="4:32" ht="11.25">
      <c r="D97" s="74" t="s">
        <v>194</v>
      </c>
      <c r="Q97" s="74" t="s">
        <v>218</v>
      </c>
      <c r="R97" s="604"/>
      <c r="S97" s="604"/>
      <c r="T97" s="604"/>
      <c r="U97" s="604"/>
      <c r="V97" s="604"/>
      <c r="W97" s="604"/>
      <c r="X97" s="604"/>
      <c r="Y97" s="604"/>
      <c r="Z97" s="604"/>
      <c r="AA97" s="604"/>
      <c r="AB97" s="604"/>
      <c r="AC97" s="604"/>
      <c r="AD97" s="604"/>
      <c r="AE97" s="604"/>
      <c r="AF97" s="604"/>
    </row>
    <row r="98" spans="4:32" ht="11.25">
      <c r="D98" s="74" t="s">
        <v>195</v>
      </c>
      <c r="Q98" s="74" t="s">
        <v>218</v>
      </c>
      <c r="R98" s="74" t="s">
        <v>92</v>
      </c>
      <c r="T98" s="604"/>
      <c r="U98" s="604"/>
      <c r="V98" s="604"/>
      <c r="W98" s="604"/>
      <c r="X98" s="604"/>
      <c r="Y98" s="74" t="s">
        <v>93</v>
      </c>
      <c r="Z98" s="604"/>
      <c r="AA98" s="604"/>
      <c r="AB98" s="604"/>
      <c r="AC98" s="604"/>
      <c r="AD98" s="604"/>
      <c r="AE98" s="604"/>
      <c r="AF98" s="74" t="s">
        <v>94</v>
      </c>
    </row>
    <row r="99" spans="17:32" ht="12" thickBot="1">
      <c r="Q99" s="74" t="s">
        <v>218</v>
      </c>
      <c r="R99" s="74" t="s">
        <v>95</v>
      </c>
      <c r="T99" s="604"/>
      <c r="U99" s="604"/>
      <c r="V99" s="604"/>
      <c r="W99" s="604"/>
      <c r="X99" s="604"/>
      <c r="Y99" s="74" t="s">
        <v>93</v>
      </c>
      <c r="Z99" s="604"/>
      <c r="AA99" s="604"/>
      <c r="AB99" s="604"/>
      <c r="AC99" s="604"/>
      <c r="AD99" s="604"/>
      <c r="AE99" s="604"/>
      <c r="AF99" s="74" t="s">
        <v>94</v>
      </c>
    </row>
    <row r="100" spans="4:27" ht="12" thickBot="1">
      <c r="D100" s="74" t="s">
        <v>96</v>
      </c>
      <c r="Q100" s="74" t="s">
        <v>218</v>
      </c>
      <c r="R100" s="75"/>
      <c r="T100" s="74" t="s">
        <v>97</v>
      </c>
      <c r="Y100" s="75"/>
      <c r="AA100" s="74" t="s">
        <v>98</v>
      </c>
    </row>
    <row r="102" ht="11.25">
      <c r="C102" s="74" t="s">
        <v>196</v>
      </c>
    </row>
    <row r="103" spans="4:30" ht="11.25">
      <c r="D103" s="74" t="s">
        <v>197</v>
      </c>
      <c r="Q103" s="74" t="s">
        <v>218</v>
      </c>
      <c r="R103" s="84"/>
      <c r="S103" s="74" t="s">
        <v>198</v>
      </c>
      <c r="X103" s="84"/>
      <c r="Y103" s="74" t="s">
        <v>199</v>
      </c>
      <c r="AC103" s="84"/>
      <c r="AD103" s="74" t="s">
        <v>200</v>
      </c>
    </row>
    <row r="104" spans="4:30" ht="11.25">
      <c r="D104" s="74" t="s">
        <v>201</v>
      </c>
      <c r="Q104" s="74" t="s">
        <v>218</v>
      </c>
      <c r="R104" s="74" t="s">
        <v>103</v>
      </c>
      <c r="T104" s="604"/>
      <c r="U104" s="604"/>
      <c r="V104" s="604"/>
      <c r="W104" s="74" t="s">
        <v>104</v>
      </c>
      <c r="Y104" s="74" t="s">
        <v>105</v>
      </c>
      <c r="AA104" s="604"/>
      <c r="AB104" s="604"/>
      <c r="AC104" s="604"/>
      <c r="AD104" s="74" t="s">
        <v>104</v>
      </c>
    </row>
    <row r="105" spans="4:23" ht="11.25">
      <c r="D105" s="74" t="s">
        <v>202</v>
      </c>
      <c r="Q105" s="74" t="s">
        <v>218</v>
      </c>
      <c r="R105" s="604"/>
      <c r="S105" s="604"/>
      <c r="T105" s="604"/>
      <c r="U105" s="604"/>
      <c r="V105" s="604"/>
      <c r="W105" s="74" t="s">
        <v>131</v>
      </c>
    </row>
    <row r="106" ht="12" thickBot="1"/>
    <row r="107" spans="2:33" ht="21" customHeight="1">
      <c r="B107" s="606" t="s">
        <v>203</v>
      </c>
      <c r="C107" s="606"/>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6"/>
      <c r="AD107" s="606"/>
      <c r="AE107" s="606"/>
      <c r="AF107" s="606"/>
      <c r="AG107" s="606"/>
    </row>
    <row r="109" ht="11.25">
      <c r="C109" s="74" t="s">
        <v>204</v>
      </c>
    </row>
    <row r="110" spans="4:32" ht="11.25">
      <c r="D110" s="74" t="s">
        <v>205</v>
      </c>
      <c r="Q110" s="74" t="s">
        <v>218</v>
      </c>
      <c r="R110" s="604"/>
      <c r="S110" s="604"/>
      <c r="T110" s="604"/>
      <c r="U110" s="604"/>
      <c r="V110" s="604"/>
      <c r="W110" s="604"/>
      <c r="X110" s="604"/>
      <c r="Y110" s="604"/>
      <c r="Z110" s="604"/>
      <c r="AA110" s="604"/>
      <c r="AB110" s="604"/>
      <c r="AC110" s="604"/>
      <c r="AD110" s="604"/>
      <c r="AE110" s="604"/>
      <c r="AF110" s="604"/>
    </row>
    <row r="111" spans="4:32" ht="11.25">
      <c r="D111" s="74" t="s">
        <v>206</v>
      </c>
      <c r="Q111" s="74" t="s">
        <v>218</v>
      </c>
      <c r="R111" s="604"/>
      <c r="S111" s="604"/>
      <c r="T111" s="604"/>
      <c r="U111" s="604"/>
      <c r="V111" s="604"/>
      <c r="W111" s="604"/>
      <c r="X111" s="604"/>
      <c r="Y111" s="604"/>
      <c r="Z111" s="604"/>
      <c r="AA111" s="604"/>
      <c r="AB111" s="604"/>
      <c r="AC111" s="604"/>
      <c r="AD111" s="604"/>
      <c r="AE111" s="604"/>
      <c r="AF111" s="604"/>
    </row>
    <row r="112" spans="4:32" ht="11.25">
      <c r="D112" s="74" t="s">
        <v>207</v>
      </c>
      <c r="Q112" s="74" t="s">
        <v>218</v>
      </c>
      <c r="R112" s="74" t="s">
        <v>149</v>
      </c>
      <c r="U112" s="604"/>
      <c r="V112" s="604"/>
      <c r="W112" s="604"/>
      <c r="X112" s="604"/>
      <c r="Z112" s="74" t="s">
        <v>150</v>
      </c>
      <c r="AC112" s="604"/>
      <c r="AD112" s="604"/>
      <c r="AE112" s="604"/>
      <c r="AF112" s="604"/>
    </row>
    <row r="113" spans="4:32" ht="11.25">
      <c r="D113" s="74" t="s">
        <v>26</v>
      </c>
      <c r="Q113" s="74" t="s">
        <v>218</v>
      </c>
      <c r="R113" s="604"/>
      <c r="S113" s="604"/>
      <c r="T113" s="604"/>
      <c r="U113" s="604"/>
      <c r="V113" s="604"/>
      <c r="W113" s="604"/>
      <c r="X113" s="604"/>
      <c r="Y113" s="604"/>
      <c r="Z113" s="604"/>
      <c r="AA113" s="604"/>
      <c r="AB113" s="604"/>
      <c r="AC113" s="604"/>
      <c r="AD113" s="604"/>
      <c r="AE113" s="604"/>
      <c r="AF113" s="604"/>
    </row>
    <row r="114" spans="4:32" ht="11.25">
      <c r="D114" s="74" t="s">
        <v>208</v>
      </c>
      <c r="Q114" s="74" t="s">
        <v>218</v>
      </c>
      <c r="R114" s="604"/>
      <c r="S114" s="604"/>
      <c r="T114" s="604"/>
      <c r="U114" s="604"/>
      <c r="V114" s="604"/>
      <c r="W114" s="604"/>
      <c r="X114" s="604"/>
      <c r="Y114" s="604"/>
      <c r="Z114" s="604"/>
      <c r="AA114" s="604"/>
      <c r="AB114" s="604"/>
      <c r="AC114" s="604"/>
      <c r="AD114" s="604"/>
      <c r="AE114" s="604"/>
      <c r="AF114" s="604"/>
    </row>
    <row r="115" spans="4:32" ht="11.25">
      <c r="D115" s="74" t="s">
        <v>209</v>
      </c>
      <c r="Q115" s="74" t="s">
        <v>218</v>
      </c>
      <c r="R115" s="604"/>
      <c r="S115" s="604"/>
      <c r="T115" s="604"/>
      <c r="U115" s="604"/>
      <c r="V115" s="604"/>
      <c r="W115" s="604"/>
      <c r="X115" s="76" t="s">
        <v>93</v>
      </c>
      <c r="Y115" s="604"/>
      <c r="Z115" s="604"/>
      <c r="AA115" s="604"/>
      <c r="AB115" s="604"/>
      <c r="AC115" s="604"/>
      <c r="AD115" s="604"/>
      <c r="AE115" s="604"/>
      <c r="AF115" s="76" t="s">
        <v>94</v>
      </c>
    </row>
    <row r="116" spans="4:30" ht="11.25">
      <c r="D116" s="74" t="s">
        <v>210</v>
      </c>
      <c r="Q116" s="74" t="s">
        <v>218</v>
      </c>
      <c r="R116" s="74" t="s">
        <v>155</v>
      </c>
      <c r="U116" s="604"/>
      <c r="V116" s="604"/>
      <c r="W116" s="74" t="s">
        <v>134</v>
      </c>
      <c r="Z116" s="74" t="s">
        <v>156</v>
      </c>
      <c r="AB116" s="604"/>
      <c r="AC116" s="604"/>
      <c r="AD116" s="74" t="s">
        <v>157</v>
      </c>
    </row>
    <row r="117" spans="4:32" ht="11.25">
      <c r="D117" s="74" t="s">
        <v>211</v>
      </c>
      <c r="Q117" s="74" t="s">
        <v>218</v>
      </c>
      <c r="R117" s="74" t="s">
        <v>212</v>
      </c>
      <c r="U117" s="601"/>
      <c r="V117" s="601"/>
      <c r="W117" s="601"/>
      <c r="X117" s="601"/>
      <c r="Y117" s="601"/>
      <c r="AA117" s="74" t="s">
        <v>213</v>
      </c>
      <c r="AC117" s="601"/>
      <c r="AD117" s="601"/>
      <c r="AE117" s="601"/>
      <c r="AF117" s="74" t="s">
        <v>88</v>
      </c>
    </row>
    <row r="118" spans="4:32" ht="11.25">
      <c r="D118" s="74" t="s">
        <v>214</v>
      </c>
      <c r="Q118" s="74" t="s">
        <v>218</v>
      </c>
      <c r="R118" s="604"/>
      <c r="S118" s="604"/>
      <c r="T118" s="604"/>
      <c r="U118" s="604"/>
      <c r="V118" s="604"/>
      <c r="W118" s="604"/>
      <c r="X118" s="604"/>
      <c r="Y118" s="604"/>
      <c r="Z118" s="604"/>
      <c r="AA118" s="604"/>
      <c r="AB118" s="604"/>
      <c r="AC118" s="604"/>
      <c r="AD118" s="604"/>
      <c r="AE118" s="604"/>
      <c r="AF118" s="604"/>
    </row>
    <row r="119" ht="12" thickBot="1"/>
    <row r="120" spans="2:33" ht="11.25">
      <c r="B120" s="605" t="s">
        <v>215</v>
      </c>
      <c r="C120" s="605"/>
      <c r="D120" s="605"/>
      <c r="E120" s="605"/>
      <c r="F120" s="605"/>
      <c r="G120" s="605"/>
      <c r="H120" s="605"/>
      <c r="I120" s="605"/>
      <c r="J120" s="605"/>
      <c r="K120" s="605"/>
      <c r="L120" s="605"/>
      <c r="M120" s="605"/>
      <c r="N120" s="605"/>
      <c r="O120" s="605"/>
      <c r="P120" s="605"/>
      <c r="Q120" s="605"/>
      <c r="R120" s="605"/>
      <c r="S120" s="605"/>
      <c r="T120" s="605"/>
      <c r="U120" s="605"/>
      <c r="V120" s="605"/>
      <c r="W120" s="605"/>
      <c r="X120" s="605"/>
      <c r="Y120" s="605"/>
      <c r="Z120" s="605"/>
      <c r="AA120" s="605"/>
      <c r="AB120" s="605"/>
      <c r="AC120" s="605"/>
      <c r="AD120" s="605"/>
      <c r="AE120" s="605"/>
      <c r="AF120" s="605"/>
      <c r="AG120" s="605"/>
    </row>
    <row r="122" ht="11.25">
      <c r="C122" s="74" t="s">
        <v>216</v>
      </c>
    </row>
    <row r="123" spans="4:32" ht="11.25">
      <c r="D123" s="74" t="s">
        <v>174</v>
      </c>
      <c r="Q123" s="74" t="s">
        <v>218</v>
      </c>
      <c r="R123" s="74" t="s">
        <v>28</v>
      </c>
      <c r="T123" s="604"/>
      <c r="U123" s="604"/>
      <c r="V123" s="604"/>
      <c r="W123" s="604"/>
      <c r="X123" s="604"/>
      <c r="Y123" s="74" t="s">
        <v>175</v>
      </c>
      <c r="AA123" s="604"/>
      <c r="AB123" s="604"/>
      <c r="AC123" s="604"/>
      <c r="AD123" s="604"/>
      <c r="AE123" s="604"/>
      <c r="AF123" s="604"/>
    </row>
    <row r="124" spans="4:32" ht="11.25">
      <c r="D124" s="74" t="s">
        <v>176</v>
      </c>
      <c r="Q124" s="74" t="s">
        <v>218</v>
      </c>
      <c r="R124" s="604"/>
      <c r="S124" s="604"/>
      <c r="T124" s="604"/>
      <c r="U124" s="604"/>
      <c r="V124" s="604"/>
      <c r="W124" s="604"/>
      <c r="X124" s="74" t="s">
        <v>93</v>
      </c>
      <c r="Y124" s="604"/>
      <c r="Z124" s="604"/>
      <c r="AA124" s="604"/>
      <c r="AB124" s="604"/>
      <c r="AC124" s="604"/>
      <c r="AD124" s="604"/>
      <c r="AE124" s="604"/>
      <c r="AF124" s="74" t="s">
        <v>94</v>
      </c>
    </row>
    <row r="125" spans="4:32" ht="11.25">
      <c r="D125" s="74" t="s">
        <v>177</v>
      </c>
      <c r="Q125" s="74" t="s">
        <v>218</v>
      </c>
      <c r="R125" s="604"/>
      <c r="S125" s="604"/>
      <c r="T125" s="604"/>
      <c r="U125" s="604"/>
      <c r="V125" s="604"/>
      <c r="W125" s="604"/>
      <c r="X125" s="604"/>
      <c r="Y125" s="604"/>
      <c r="Z125" s="604"/>
      <c r="AA125" s="604"/>
      <c r="AB125" s="604"/>
      <c r="AC125" s="604"/>
      <c r="AD125" s="604"/>
      <c r="AE125" s="604"/>
      <c r="AF125" s="604"/>
    </row>
    <row r="127" ht="11.25">
      <c r="C127" s="74" t="s">
        <v>217</v>
      </c>
    </row>
    <row r="128" spans="4:32" ht="11.25">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row>
    <row r="129" spans="4:32" ht="11.25">
      <c r="D129" s="604"/>
      <c r="E129" s="604"/>
      <c r="F129" s="604"/>
      <c r="G129" s="604"/>
      <c r="H129" s="604"/>
      <c r="I129" s="604"/>
      <c r="J129" s="604"/>
      <c r="K129" s="604"/>
      <c r="L129" s="604"/>
      <c r="M129" s="604"/>
      <c r="N129" s="604"/>
      <c r="O129" s="604"/>
      <c r="P129" s="604"/>
      <c r="Q129" s="604"/>
      <c r="R129" s="604"/>
      <c r="S129" s="604"/>
      <c r="T129" s="604"/>
      <c r="U129" s="604"/>
      <c r="V129" s="604"/>
      <c r="W129" s="604"/>
      <c r="X129" s="604"/>
      <c r="Y129" s="604"/>
      <c r="Z129" s="604"/>
      <c r="AA129" s="604"/>
      <c r="AB129" s="604"/>
      <c r="AC129" s="604"/>
      <c r="AD129" s="604"/>
      <c r="AE129" s="604"/>
      <c r="AF129" s="604"/>
    </row>
    <row r="130" spans="4:32" ht="11.25">
      <c r="D130" s="604"/>
      <c r="E130" s="604"/>
      <c r="F130" s="604"/>
      <c r="G130" s="604"/>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row>
  </sheetData>
  <sheetProtection password="CD40" sheet="1" objects="1" scenarios="1"/>
  <mergeCells count="116">
    <mergeCell ref="B1:AG1"/>
    <mergeCell ref="B2:AG2"/>
    <mergeCell ref="D5:Z5"/>
    <mergeCell ref="S9:AF9"/>
    <mergeCell ref="E10:O10"/>
    <mergeCell ref="AB10:AE10"/>
    <mergeCell ref="S11:X11"/>
    <mergeCell ref="Z11:AE11"/>
    <mergeCell ref="S10:AA10"/>
    <mergeCell ref="T14:X14"/>
    <mergeCell ref="AA14:AE14"/>
    <mergeCell ref="S17:AF17"/>
    <mergeCell ref="T18:X18"/>
    <mergeCell ref="Z18:AE18"/>
    <mergeCell ref="T19:X19"/>
    <mergeCell ref="Z19:AE19"/>
    <mergeCell ref="R23:AF23"/>
    <mergeCell ref="R24:X24"/>
    <mergeCell ref="T25:U25"/>
    <mergeCell ref="Z25:AA25"/>
    <mergeCell ref="AE25:AF25"/>
    <mergeCell ref="R26:U26"/>
    <mergeCell ref="S27:U27"/>
    <mergeCell ref="Y27:AA27"/>
    <mergeCell ref="S28:U28"/>
    <mergeCell ref="Y28:AA28"/>
    <mergeCell ref="S29:U29"/>
    <mergeCell ref="Z29:AA29"/>
    <mergeCell ref="V35:W35"/>
    <mergeCell ref="AD35:AE35"/>
    <mergeCell ref="V36:W36"/>
    <mergeCell ref="AD36:AE36"/>
    <mergeCell ref="R37:AF37"/>
    <mergeCell ref="U40:V40"/>
    <mergeCell ref="AB40:AC40"/>
    <mergeCell ref="S41:T41"/>
    <mergeCell ref="Y41:Z41"/>
    <mergeCell ref="U42:V42"/>
    <mergeCell ref="AB42:AC42"/>
    <mergeCell ref="B44:AG44"/>
    <mergeCell ref="R47:AF47"/>
    <mergeCell ref="U48:X48"/>
    <mergeCell ref="AC48:AF48"/>
    <mergeCell ref="R49:AF49"/>
    <mergeCell ref="R50:AF50"/>
    <mergeCell ref="R51:U51"/>
    <mergeCell ref="W51:Z51"/>
    <mergeCell ref="AC51:AE51"/>
    <mergeCell ref="U52:V52"/>
    <mergeCell ref="AB52:AC52"/>
    <mergeCell ref="R53:AF53"/>
    <mergeCell ref="R54:AF54"/>
    <mergeCell ref="R55:AF55"/>
    <mergeCell ref="R56:AF56"/>
    <mergeCell ref="U58:V58"/>
    <mergeCell ref="AC58:AD58"/>
    <mergeCell ref="R59:AF59"/>
    <mergeCell ref="R60:AF60"/>
    <mergeCell ref="R61:Y61"/>
    <mergeCell ref="AB61:AE61"/>
    <mergeCell ref="R62:AF62"/>
    <mergeCell ref="R63:AF63"/>
    <mergeCell ref="R64:AF64"/>
    <mergeCell ref="B68:AG68"/>
    <mergeCell ref="T71:X71"/>
    <mergeCell ref="AA71:AF71"/>
    <mergeCell ref="R72:W72"/>
    <mergeCell ref="Y72:AE72"/>
    <mergeCell ref="R73:AF73"/>
    <mergeCell ref="U76:V76"/>
    <mergeCell ref="AC76:AD76"/>
    <mergeCell ref="R77:AF77"/>
    <mergeCell ref="R78:AF78"/>
    <mergeCell ref="R79:AF79"/>
    <mergeCell ref="R80:AF80"/>
    <mergeCell ref="D83:AF83"/>
    <mergeCell ref="D84:AF84"/>
    <mergeCell ref="D85:AF85"/>
    <mergeCell ref="D88:Z88"/>
    <mergeCell ref="T92:X92"/>
    <mergeCell ref="AC92:AF92"/>
    <mergeCell ref="U93:X93"/>
    <mergeCell ref="AB93:AF93"/>
    <mergeCell ref="T94:X94"/>
    <mergeCell ref="AA94:AD94"/>
    <mergeCell ref="R97:AF97"/>
    <mergeCell ref="T98:X98"/>
    <mergeCell ref="Z98:AE98"/>
    <mergeCell ref="T99:X99"/>
    <mergeCell ref="Z99:AE99"/>
    <mergeCell ref="T104:V104"/>
    <mergeCell ref="AA104:AC104"/>
    <mergeCell ref="R105:V105"/>
    <mergeCell ref="B107:AG107"/>
    <mergeCell ref="R110:AF110"/>
    <mergeCell ref="R111:AF111"/>
    <mergeCell ref="U112:X112"/>
    <mergeCell ref="AC112:AF112"/>
    <mergeCell ref="R113:AF113"/>
    <mergeCell ref="R114:AF114"/>
    <mergeCell ref="R115:W115"/>
    <mergeCell ref="Y115:AE115"/>
    <mergeCell ref="U116:V116"/>
    <mergeCell ref="AB116:AC116"/>
    <mergeCell ref="U117:Y117"/>
    <mergeCell ref="AC117:AE117"/>
    <mergeCell ref="R118:AF118"/>
    <mergeCell ref="B120:AG120"/>
    <mergeCell ref="T123:X123"/>
    <mergeCell ref="AA123:AF123"/>
    <mergeCell ref="D129:AF129"/>
    <mergeCell ref="D130:AF130"/>
    <mergeCell ref="R124:W124"/>
    <mergeCell ref="Y124:AE124"/>
    <mergeCell ref="R125:AF125"/>
    <mergeCell ref="D128:AF128"/>
  </mergeCells>
  <printOptions/>
  <pageMargins left="0.75" right="0.47" top="0.79" bottom="1" header="0.5" footer="0.5"/>
  <pageSetup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sheetPr codeName="Taul5"/>
  <dimension ref="A1:AR130"/>
  <sheetViews>
    <sheetView workbookViewId="0" topLeftCell="A1">
      <selection activeCell="S12" sqref="S12"/>
    </sheetView>
  </sheetViews>
  <sheetFormatPr defaultColWidth="9.140625" defaultRowHeight="12.75"/>
  <cols>
    <col min="1" max="1" width="1.1484375" style="74" customWidth="1"/>
    <col min="2" max="15" width="2.7109375" style="74" customWidth="1"/>
    <col min="16" max="17" width="1.421875" style="74" customWidth="1"/>
    <col min="18" max="26" width="2.7109375" style="74" customWidth="1"/>
    <col min="27" max="27" width="3.28125" style="74" customWidth="1"/>
    <col min="28" max="35" width="2.7109375" style="74" customWidth="1"/>
    <col min="36" max="36" width="41.00390625" style="74" customWidth="1"/>
    <col min="37" max="37" width="4.00390625" style="74" customWidth="1"/>
    <col min="38" max="38" width="3.00390625" style="74" customWidth="1"/>
    <col min="39" max="16384" width="2.7109375" style="74" customWidth="1"/>
  </cols>
  <sheetData>
    <row r="1" spans="1:33" ht="12.75">
      <c r="A1" s="92"/>
      <c r="B1" s="621" t="s">
        <v>220</v>
      </c>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row>
    <row r="2" spans="1:33" ht="12.75">
      <c r="A2" s="92"/>
      <c r="B2" s="621" t="s">
        <v>75</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row>
    <row r="3" spans="2:33" ht="11.25">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row>
    <row r="4" spans="1:33" ht="5.25" customHeight="1" thickBot="1">
      <c r="A4" s="80"/>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2"/>
    </row>
    <row r="5" spans="1:33" ht="12" thickBot="1">
      <c r="A5" s="83"/>
      <c r="B5" s="100" t="s">
        <v>219</v>
      </c>
      <c r="C5" s="85"/>
      <c r="D5" s="607" t="s">
        <v>76</v>
      </c>
      <c r="E5" s="607"/>
      <c r="F5" s="607"/>
      <c r="G5" s="607"/>
      <c r="H5" s="607"/>
      <c r="I5" s="607"/>
      <c r="J5" s="607"/>
      <c r="K5" s="607"/>
      <c r="L5" s="607"/>
      <c r="M5" s="607"/>
      <c r="N5" s="607"/>
      <c r="O5" s="607"/>
      <c r="P5" s="607"/>
      <c r="Q5" s="607"/>
      <c r="R5" s="607"/>
      <c r="S5" s="607"/>
      <c r="T5" s="607"/>
      <c r="U5" s="607"/>
      <c r="V5" s="607"/>
      <c r="W5" s="607"/>
      <c r="X5" s="607"/>
      <c r="Y5" s="607"/>
      <c r="Z5" s="607"/>
      <c r="AA5" s="85"/>
      <c r="AB5" s="85"/>
      <c r="AC5" s="85"/>
      <c r="AD5" s="85"/>
      <c r="AE5" s="85"/>
      <c r="AF5" s="85"/>
      <c r="AG5" s="86"/>
    </row>
    <row r="6" spans="1:33" ht="4.5" customHeight="1">
      <c r="A6" s="87"/>
      <c r="B6" s="88"/>
      <c r="C6" s="88"/>
      <c r="D6" s="89"/>
      <c r="E6" s="89"/>
      <c r="F6" s="89"/>
      <c r="G6" s="89"/>
      <c r="H6" s="89"/>
      <c r="I6" s="89"/>
      <c r="J6" s="89"/>
      <c r="K6" s="89"/>
      <c r="L6" s="89"/>
      <c r="M6" s="89"/>
      <c r="N6" s="89"/>
      <c r="O6" s="89"/>
      <c r="P6" s="89"/>
      <c r="Q6" s="89"/>
      <c r="R6" s="625"/>
      <c r="S6" s="625"/>
      <c r="T6" s="625"/>
      <c r="U6" s="625"/>
      <c r="V6" s="89"/>
      <c r="W6" s="89"/>
      <c r="X6" s="89"/>
      <c r="Y6" s="89"/>
      <c r="Z6" s="89"/>
      <c r="AA6" s="88"/>
      <c r="AB6" s="88"/>
      <c r="AC6" s="88"/>
      <c r="AD6" s="88"/>
      <c r="AE6" s="88"/>
      <c r="AF6" s="88"/>
      <c r="AG6" s="90"/>
    </row>
    <row r="8" spans="3:17" ht="11.25">
      <c r="C8" s="74">
        <v>1</v>
      </c>
      <c r="D8" s="74" t="s">
        <v>77</v>
      </c>
      <c r="Q8" s="74" t="s">
        <v>218</v>
      </c>
    </row>
    <row r="9" spans="4:32" ht="11.25">
      <c r="D9" s="74" t="s">
        <v>79</v>
      </c>
      <c r="E9" s="74" t="s">
        <v>78</v>
      </c>
      <c r="Q9" s="74" t="s">
        <v>218</v>
      </c>
      <c r="S9" s="622" t="s">
        <v>395</v>
      </c>
      <c r="T9" s="622"/>
      <c r="U9" s="622"/>
      <c r="V9" s="622"/>
      <c r="W9" s="622"/>
      <c r="X9" s="622"/>
      <c r="Y9" s="622"/>
      <c r="Z9" s="622"/>
      <c r="AA9" s="622"/>
      <c r="AB9" s="622"/>
      <c r="AC9" s="622"/>
      <c r="AD9" s="622"/>
      <c r="AE9" s="622"/>
      <c r="AF9" s="622"/>
    </row>
    <row r="10" spans="4:34" ht="12.75" customHeight="1">
      <c r="D10" s="74" t="s">
        <v>80</v>
      </c>
      <c r="E10" s="601" t="s">
        <v>81</v>
      </c>
      <c r="F10" s="601"/>
      <c r="G10" s="601"/>
      <c r="H10" s="601"/>
      <c r="I10" s="601"/>
      <c r="J10" s="601"/>
      <c r="K10" s="601"/>
      <c r="L10" s="601"/>
      <c r="M10" s="601"/>
      <c r="N10" s="601"/>
      <c r="O10" s="601"/>
      <c r="P10" s="76"/>
      <c r="Q10" s="74" t="s">
        <v>218</v>
      </c>
      <c r="R10" s="76"/>
      <c r="S10" s="620" t="s">
        <v>396</v>
      </c>
      <c r="T10" s="620"/>
      <c r="U10" s="620"/>
      <c r="V10" s="620"/>
      <c r="W10" s="620"/>
      <c r="X10" s="620"/>
      <c r="Y10" s="620"/>
      <c r="Z10" s="620"/>
      <c r="AA10" s="620"/>
      <c r="AB10" s="618" t="s">
        <v>349</v>
      </c>
      <c r="AC10" s="618"/>
      <c r="AD10" s="618"/>
      <c r="AE10" s="618"/>
      <c r="AF10" s="93">
        <f>RIGHT(GEN!B5,5)</f>
      </c>
      <c r="AG10" s="95"/>
      <c r="AH10" s="95"/>
    </row>
    <row r="11" spans="4:36" ht="11.25">
      <c r="D11" s="74" t="s">
        <v>82</v>
      </c>
      <c r="E11" s="74" t="s">
        <v>83</v>
      </c>
      <c r="Q11" s="74" t="s">
        <v>218</v>
      </c>
      <c r="R11" s="77">
        <v>1</v>
      </c>
      <c r="S11" s="619" t="str">
        <f>VLOOKUP(GEN!C9,' Data (hidden)'!A3:' Data (hidden)'!F53,3,FALSE)</f>
        <v>TEST</v>
      </c>
      <c r="T11" s="619"/>
      <c r="U11" s="619"/>
      <c r="V11" s="619"/>
      <c r="W11" s="619"/>
      <c r="X11" s="619"/>
      <c r="Y11" s="78">
        <v>2</v>
      </c>
      <c r="Z11" s="619" t="str">
        <f>VLOOKUP(GEN!C11,' Data (hidden)'!A3:' Data (hidden)'!F46,3,FALSE)</f>
        <v>L. Jensen</v>
      </c>
      <c r="AA11" s="619"/>
      <c r="AB11" s="619"/>
      <c r="AC11" s="619"/>
      <c r="AD11" s="619"/>
      <c r="AE11" s="619"/>
      <c r="AJ11" s="98"/>
    </row>
    <row r="13" spans="3:4" ht="11.25">
      <c r="C13" s="74">
        <v>2</v>
      </c>
      <c r="D13" s="74" t="s">
        <v>84</v>
      </c>
    </row>
    <row r="14" spans="4:32" ht="11.25">
      <c r="D14" s="74" t="s">
        <v>79</v>
      </c>
      <c r="E14" s="74" t="s">
        <v>85</v>
      </c>
      <c r="Q14" s="74" t="s">
        <v>218</v>
      </c>
      <c r="R14" s="74" t="s">
        <v>86</v>
      </c>
      <c r="T14" s="615">
        <f>GEN!B4</f>
        <v>0</v>
      </c>
      <c r="U14" s="615"/>
      <c r="V14" s="615"/>
      <c r="W14" s="615"/>
      <c r="X14" s="615"/>
      <c r="Y14" s="74" t="s">
        <v>87</v>
      </c>
      <c r="AA14" s="616">
        <f>'REP FORM'!F17</f>
        <v>0</v>
      </c>
      <c r="AB14" s="616"/>
      <c r="AC14" s="616"/>
      <c r="AD14" s="616"/>
      <c r="AE14" s="616"/>
      <c r="AF14" s="74" t="s">
        <v>88</v>
      </c>
    </row>
    <row r="16" spans="3:4" ht="11.25">
      <c r="C16" s="74">
        <v>3</v>
      </c>
      <c r="D16" s="74" t="s">
        <v>89</v>
      </c>
    </row>
    <row r="17" spans="4:44" ht="11.25">
      <c r="D17" s="74" t="s">
        <v>90</v>
      </c>
      <c r="Q17" s="74" t="s">
        <v>218</v>
      </c>
      <c r="S17" s="617">
        <f>IF('REP FORM'!D17="","",IF('REP FORM'!D17=7,"Russia",IF('REP FORM'!D17=370,"Latvia",IF('REP FORM'!D17=358,"Finland",IF('REP FORM'!D17=44,"U.K.",IF('REP FORM'!D17=47,"Norway",IF('REP FORM'!D17=49,"Germany",AL17)))))))</f>
      </c>
      <c r="T17" s="604"/>
      <c r="U17" s="604"/>
      <c r="V17" s="604"/>
      <c r="W17" s="604"/>
      <c r="X17" s="604"/>
      <c r="Y17" s="604"/>
      <c r="Z17" s="604"/>
      <c r="AA17" s="604"/>
      <c r="AB17" s="604"/>
      <c r="AC17" s="604"/>
      <c r="AD17" s="604"/>
      <c r="AE17" s="604"/>
      <c r="AF17" s="604"/>
      <c r="AL17" s="99" t="str">
        <f>IF('REP FORM'!D17=45,"Denmark",IF('REP FORM'!D17=48,"Poland",IF('REP FORM'!D17=371,"Latvia",IF('REP FORM'!D17=372,"Estonia",IF('REP FORM'!D17=46,"Sweden",IF('REP FORM'!D17=31,"The Netherlands",IF('REP FORM'!D17=33,"France","Belgium")))))))</f>
        <v>Belgium</v>
      </c>
      <c r="AM17" s="99"/>
      <c r="AN17" s="99"/>
      <c r="AO17" s="99"/>
      <c r="AP17" s="99"/>
      <c r="AQ17" s="99"/>
      <c r="AR17" s="99"/>
    </row>
    <row r="18" spans="4:32" ht="11.25">
      <c r="D18" s="74" t="s">
        <v>91</v>
      </c>
      <c r="Q18" s="74" t="s">
        <v>218</v>
      </c>
      <c r="R18" s="74" t="s">
        <v>92</v>
      </c>
      <c r="T18" s="612">
        <f>'REP FORM'!F39</f>
        <v>0</v>
      </c>
      <c r="U18" s="612"/>
      <c r="V18" s="612"/>
      <c r="W18" s="612"/>
      <c r="X18" s="612"/>
      <c r="Y18" s="74" t="s">
        <v>93</v>
      </c>
      <c r="Z18" s="613">
        <f>'REP FORM'!J39</f>
        <v>0</v>
      </c>
      <c r="AA18" s="613"/>
      <c r="AB18" s="613"/>
      <c r="AC18" s="613"/>
      <c r="AD18" s="613"/>
      <c r="AE18" s="613"/>
      <c r="AF18" s="101" t="s">
        <v>94</v>
      </c>
    </row>
    <row r="19" spans="18:32" ht="12" thickBot="1">
      <c r="R19" s="74" t="s">
        <v>95</v>
      </c>
      <c r="T19" s="612">
        <f>'REP FORM'!P39</f>
        <v>0</v>
      </c>
      <c r="U19" s="612"/>
      <c r="V19" s="612"/>
      <c r="W19" s="612"/>
      <c r="X19" s="612"/>
      <c r="Y19" s="74" t="s">
        <v>93</v>
      </c>
      <c r="Z19" s="613">
        <f>'REP FORM'!T39</f>
        <v>0</v>
      </c>
      <c r="AA19" s="613"/>
      <c r="AB19" s="613"/>
      <c r="AC19" s="613"/>
      <c r="AD19" s="613"/>
      <c r="AE19" s="613"/>
      <c r="AF19" s="101" t="s">
        <v>94</v>
      </c>
    </row>
    <row r="20" spans="5:28" ht="12" thickBot="1">
      <c r="E20" s="74" t="s">
        <v>96</v>
      </c>
      <c r="Q20" s="74" t="s">
        <v>218</v>
      </c>
      <c r="S20" s="102"/>
      <c r="U20" s="74" t="s">
        <v>97</v>
      </c>
      <c r="Z20" s="102"/>
      <c r="AB20" s="74" t="s">
        <v>98</v>
      </c>
    </row>
    <row r="22" ht="11.25">
      <c r="C22" s="74" t="s">
        <v>99</v>
      </c>
    </row>
    <row r="23" spans="4:32" ht="11.25">
      <c r="D23" s="74" t="s">
        <v>100</v>
      </c>
      <c r="Q23" s="74" t="s">
        <v>218</v>
      </c>
      <c r="R23" s="609">
        <f>'REP FORM'!D30</f>
        <v>0</v>
      </c>
      <c r="S23" s="624"/>
      <c r="T23" s="624"/>
      <c r="U23" s="624"/>
      <c r="V23" s="624"/>
      <c r="W23" s="624"/>
      <c r="X23" s="624"/>
      <c r="Y23" s="624"/>
      <c r="Z23" s="624"/>
      <c r="AA23" s="624"/>
      <c r="AB23" s="624"/>
      <c r="AC23" s="624"/>
      <c r="AD23" s="624"/>
      <c r="AE23" s="624"/>
      <c r="AF23" s="624"/>
    </row>
    <row r="24" spans="4:25" ht="11.25">
      <c r="D24" s="74" t="s">
        <v>101</v>
      </c>
      <c r="Q24" s="74" t="s">
        <v>218</v>
      </c>
      <c r="R24" s="614">
        <f>'REP FORM'!AS17</f>
      </c>
      <c r="S24" s="614"/>
      <c r="T24" s="614"/>
      <c r="U24" s="614"/>
      <c r="V24" s="614"/>
      <c r="W24" s="614"/>
      <c r="X24" s="614"/>
      <c r="Y24" s="237" t="s">
        <v>387</v>
      </c>
    </row>
    <row r="25" spans="4:33" ht="11.25">
      <c r="D25" s="74" t="s">
        <v>102</v>
      </c>
      <c r="Q25" s="74" t="s">
        <v>218</v>
      </c>
      <c r="R25" s="74" t="s">
        <v>103</v>
      </c>
      <c r="T25" s="610">
        <f>'REP FORM'!U17</f>
        <v>0</v>
      </c>
      <c r="U25" s="610"/>
      <c r="V25" s="74" t="s">
        <v>104</v>
      </c>
      <c r="X25" s="74" t="s">
        <v>105</v>
      </c>
      <c r="Z25" s="610">
        <f>'REP FORM'!X17</f>
        <v>0</v>
      </c>
      <c r="AA25" s="610"/>
      <c r="AB25" s="74" t="s">
        <v>104</v>
      </c>
      <c r="AC25" s="74" t="s">
        <v>106</v>
      </c>
      <c r="AE25" s="608">
        <f>'REP FORM'!AA17</f>
        <v>0</v>
      </c>
      <c r="AF25" s="604"/>
      <c r="AG25" s="74" t="s">
        <v>64</v>
      </c>
    </row>
    <row r="26" spans="4:22" ht="11.25">
      <c r="D26" s="74" t="s">
        <v>107</v>
      </c>
      <c r="R26" s="591">
        <f>'REP FORM'!AD17</f>
      </c>
      <c r="S26" s="591"/>
      <c r="T26" s="591"/>
      <c r="U26" s="591"/>
      <c r="V26" s="237" t="s">
        <v>388</v>
      </c>
    </row>
    <row r="27" spans="4:28" ht="11.25">
      <c r="D27" s="74" t="s">
        <v>108</v>
      </c>
      <c r="Q27" s="74" t="s">
        <v>218</v>
      </c>
      <c r="R27" s="79" t="s">
        <v>109</v>
      </c>
      <c r="S27" s="608">
        <f>'REP FORM'!AG17</f>
        <v>0</v>
      </c>
      <c r="T27" s="604"/>
      <c r="U27" s="604"/>
      <c r="V27" s="74" t="s">
        <v>64</v>
      </c>
      <c r="X27" s="74" t="s">
        <v>110</v>
      </c>
      <c r="Y27" s="608">
        <f>'REP FORM'!AM17</f>
        <v>0</v>
      </c>
      <c r="Z27" s="604"/>
      <c r="AA27" s="604"/>
      <c r="AB27" s="74" t="s">
        <v>64</v>
      </c>
    </row>
    <row r="28" spans="5:28" ht="11.25">
      <c r="E28" s="74" t="s">
        <v>115</v>
      </c>
      <c r="Q28" s="74" t="s">
        <v>218</v>
      </c>
      <c r="R28" s="74" t="s">
        <v>111</v>
      </c>
      <c r="S28" s="608">
        <f>'REP FORM'!AI17</f>
        <v>0</v>
      </c>
      <c r="T28" s="604"/>
      <c r="U28" s="604"/>
      <c r="V28" s="74" t="s">
        <v>64</v>
      </c>
      <c r="X28" s="74" t="s">
        <v>113</v>
      </c>
      <c r="Y28" s="608">
        <f>'REP FORM'!AO17</f>
        <v>0</v>
      </c>
      <c r="Z28" s="604"/>
      <c r="AA28" s="604"/>
      <c r="AB28" s="74" t="s">
        <v>64</v>
      </c>
    </row>
    <row r="29" spans="5:28" ht="11.25">
      <c r="E29" s="74" t="s">
        <v>116</v>
      </c>
      <c r="Q29" s="74" t="s">
        <v>218</v>
      </c>
      <c r="R29" s="74" t="s">
        <v>112</v>
      </c>
      <c r="S29" s="608">
        <f>'REP FORM'!AK17</f>
        <v>0</v>
      </c>
      <c r="T29" s="604"/>
      <c r="U29" s="604"/>
      <c r="V29" s="74" t="s">
        <v>64</v>
      </c>
      <c r="X29" s="74" t="s">
        <v>114</v>
      </c>
      <c r="Y29" s="76"/>
      <c r="Z29" s="608">
        <f>'REP FORM'!AQ17</f>
        <v>0</v>
      </c>
      <c r="AA29" s="604"/>
      <c r="AB29" s="74" t="s">
        <v>64</v>
      </c>
    </row>
    <row r="31" ht="12" thickBot="1">
      <c r="C31" s="74" t="s">
        <v>117</v>
      </c>
    </row>
    <row r="32" spans="4:31" ht="12" thickBot="1">
      <c r="D32" s="74" t="s">
        <v>118</v>
      </c>
      <c r="Q32" s="74" t="s">
        <v>218</v>
      </c>
      <c r="R32" s="96">
        <f>'REP FORM'!P30</f>
        <v>0</v>
      </c>
      <c r="S32" s="74" t="s">
        <v>120</v>
      </c>
      <c r="V32" s="96">
        <f>'REP FORM'!J30</f>
        <v>0</v>
      </c>
      <c r="W32" s="74" t="s">
        <v>56</v>
      </c>
      <c r="Z32" s="96">
        <f>'REP FORM'!L30</f>
        <v>0</v>
      </c>
      <c r="AA32" s="74" t="s">
        <v>17</v>
      </c>
      <c r="AD32" s="96">
        <f>'REP FORM'!N30</f>
        <v>0</v>
      </c>
      <c r="AE32" s="74" t="s">
        <v>18</v>
      </c>
    </row>
    <row r="33" spans="4:31" ht="12" thickBot="1">
      <c r="D33" s="74" t="s">
        <v>119</v>
      </c>
      <c r="Q33" s="74" t="s">
        <v>218</v>
      </c>
      <c r="R33" s="96">
        <f>'REP FORM'!T30</f>
        <v>0</v>
      </c>
      <c r="S33" s="74" t="s">
        <v>122</v>
      </c>
      <c r="V33" s="96">
        <f>'REP FORM'!X30</f>
        <v>0</v>
      </c>
      <c r="W33" s="74" t="s">
        <v>121</v>
      </c>
      <c r="Z33" s="96">
        <f>'REP FORM'!V30</f>
        <v>0</v>
      </c>
      <c r="AA33" s="74" t="s">
        <v>123</v>
      </c>
      <c r="AD33" s="96"/>
      <c r="AE33" s="74" t="s">
        <v>114</v>
      </c>
    </row>
    <row r="34" spans="18:30" ht="12" thickBot="1">
      <c r="R34" s="96">
        <f>'REP FORM'!R30</f>
        <v>0</v>
      </c>
      <c r="S34" s="74" t="s">
        <v>65</v>
      </c>
      <c r="V34" s="96">
        <f>'REP FORM'!Z30</f>
        <v>0</v>
      </c>
      <c r="W34" s="74" t="s">
        <v>255</v>
      </c>
      <c r="Z34" s="241"/>
      <c r="AD34" s="241"/>
    </row>
    <row r="35" spans="4:31" ht="11.25">
      <c r="D35" s="74" t="s">
        <v>124</v>
      </c>
      <c r="Q35" s="74" t="s">
        <v>218</v>
      </c>
      <c r="R35" s="74" t="s">
        <v>127</v>
      </c>
      <c r="V35" s="586"/>
      <c r="W35" s="586"/>
      <c r="Z35" s="74" t="s">
        <v>128</v>
      </c>
      <c r="AD35" s="604">
        <f>'REP FORM'!V30</f>
        <v>0</v>
      </c>
      <c r="AE35" s="604"/>
    </row>
    <row r="36" spans="4:31" ht="11.25">
      <c r="D36" s="74" t="s">
        <v>125</v>
      </c>
      <c r="Q36" s="74" t="s">
        <v>218</v>
      </c>
      <c r="R36" s="74" t="s">
        <v>129</v>
      </c>
      <c r="V36" s="586"/>
      <c r="W36" s="586"/>
      <c r="Z36" s="74" t="s">
        <v>130</v>
      </c>
      <c r="AD36" s="609">
        <f>'REP FORM'!AY17</f>
        <v>0</v>
      </c>
      <c r="AE36" s="604"/>
    </row>
    <row r="37" spans="4:32" ht="11.25">
      <c r="D37" s="74" t="s">
        <v>126</v>
      </c>
      <c r="Q37" s="74" t="s">
        <v>218</v>
      </c>
      <c r="R37" s="581"/>
      <c r="S37" s="581"/>
      <c r="T37" s="581"/>
      <c r="U37" s="581"/>
      <c r="V37" s="581"/>
      <c r="W37" s="581"/>
      <c r="X37" s="581"/>
      <c r="Y37" s="581"/>
      <c r="Z37" s="581"/>
      <c r="AA37" s="581"/>
      <c r="AB37" s="581"/>
      <c r="AC37" s="581"/>
      <c r="AD37" s="581"/>
      <c r="AE37" s="581"/>
      <c r="AF37" s="581"/>
    </row>
    <row r="39" ht="11.25">
      <c r="C39" s="74" t="s">
        <v>132</v>
      </c>
    </row>
    <row r="40" spans="4:39" ht="11.25">
      <c r="D40" s="74" t="s">
        <v>136</v>
      </c>
      <c r="Q40" s="74" t="s">
        <v>218</v>
      </c>
      <c r="R40" s="74" t="s">
        <v>133</v>
      </c>
      <c r="U40" s="623">
        <f>'REP FORM'!AB30</f>
        <v>0</v>
      </c>
      <c r="V40" s="623"/>
      <c r="W40" s="74" t="s">
        <v>134</v>
      </c>
      <c r="Z40" s="74" t="s">
        <v>135</v>
      </c>
      <c r="AA40" s="94"/>
      <c r="AB40" s="608">
        <f>'REP FORM'!AE30</f>
        <v>0</v>
      </c>
      <c r="AC40" s="604"/>
      <c r="AD40" s="74" t="str">
        <f>'REP FORM'!AE27</f>
        <v>KTS</v>
      </c>
      <c r="AL40" s="147"/>
      <c r="AM40" s="148"/>
    </row>
    <row r="41" spans="4:27" ht="11.25">
      <c r="D41" s="74" t="s">
        <v>140</v>
      </c>
      <c r="Q41" s="74" t="s">
        <v>218</v>
      </c>
      <c r="R41" s="74" t="s">
        <v>137</v>
      </c>
      <c r="S41" s="608">
        <f>('REP FORM'!AM30*1.852)</f>
        <v>0</v>
      </c>
      <c r="T41" s="604"/>
      <c r="U41" s="74" t="s">
        <v>104</v>
      </c>
      <c r="W41" s="74" t="s">
        <v>138</v>
      </c>
      <c r="Y41" s="604" t="str">
        <f>IF('REP FORM'!AG30="SKC","0",IF('REP FORM'!AG30="FEW","1-2",IF('REP FORM'!AG30="SCT","3-4",IF('REP FORM'!AG30="BKN","5-7",IF('REP FORM'!AG30="OVC",8,"N/A")))))</f>
        <v>N/A</v>
      </c>
      <c r="Z41" s="604"/>
      <c r="AA41" s="74" t="s">
        <v>139</v>
      </c>
    </row>
    <row r="42" spans="4:38" ht="11.25">
      <c r="D42" s="74" t="s">
        <v>141</v>
      </c>
      <c r="Q42" s="74" t="s">
        <v>218</v>
      </c>
      <c r="R42" s="74" t="s">
        <v>142</v>
      </c>
      <c r="U42" s="604" t="str">
        <f>AL42</f>
        <v>0</v>
      </c>
      <c r="V42" s="604"/>
      <c r="W42" s="74" t="s">
        <v>143</v>
      </c>
      <c r="Y42" s="74" t="s">
        <v>144</v>
      </c>
      <c r="AB42" s="586"/>
      <c r="AC42" s="586"/>
      <c r="AD42" s="74" t="s">
        <v>134</v>
      </c>
      <c r="AL42" s="74" t="str">
        <f>IF('REP FORM'!AO30=0,"0",IF('REP FORM'!AO30=1,"0-0,23",IF('REP FORM'!AO30=2,"0,25-1",IF('REP FORM'!AO30=3,"0,75-2",IF('REP FORM'!AO30=4,"2-3",IF('REP FORM'!AO30=5,"3-6",IF('REP FORM'!AO30=6,"5-7",IF('REP FORM'!AO30=7,"7-12","&gt;12"))))))))</f>
        <v>0</v>
      </c>
    </row>
    <row r="43" ht="12" thickBot="1"/>
    <row r="44" spans="2:33" ht="11.25">
      <c r="B44" s="605" t="s">
        <v>145</v>
      </c>
      <c r="C44" s="60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row>
    <row r="45" spans="2:33" ht="11.25">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row>
    <row r="46" ht="11.25">
      <c r="C46" s="74" t="s">
        <v>146</v>
      </c>
    </row>
    <row r="47" spans="4:32" ht="11.25">
      <c r="D47" s="74" t="s">
        <v>147</v>
      </c>
      <c r="Q47" s="74" t="s">
        <v>218</v>
      </c>
      <c r="R47" s="586"/>
      <c r="S47" s="586"/>
      <c r="T47" s="586"/>
      <c r="U47" s="586"/>
      <c r="V47" s="586"/>
      <c r="W47" s="586"/>
      <c r="X47" s="586"/>
      <c r="Y47" s="586"/>
      <c r="Z47" s="586"/>
      <c r="AA47" s="586"/>
      <c r="AB47" s="586"/>
      <c r="AC47" s="586"/>
      <c r="AD47" s="586"/>
      <c r="AE47" s="586"/>
      <c r="AF47" s="586"/>
    </row>
    <row r="48" spans="4:32" ht="11.25">
      <c r="D48" s="74" t="s">
        <v>148</v>
      </c>
      <c r="Q48" s="74" t="s">
        <v>218</v>
      </c>
      <c r="R48" s="74" t="s">
        <v>149</v>
      </c>
      <c r="U48" s="586"/>
      <c r="V48" s="586"/>
      <c r="W48" s="586"/>
      <c r="X48" s="586"/>
      <c r="Z48" s="74" t="s">
        <v>150</v>
      </c>
      <c r="AC48" s="586"/>
      <c r="AD48" s="586"/>
      <c r="AE48" s="586"/>
      <c r="AF48" s="586"/>
    </row>
    <row r="49" spans="4:32" ht="11.25">
      <c r="D49" s="74" t="s">
        <v>151</v>
      </c>
      <c r="Q49" s="74" t="s">
        <v>218</v>
      </c>
      <c r="R49" s="586"/>
      <c r="S49" s="586"/>
      <c r="T49" s="586"/>
      <c r="U49" s="586"/>
      <c r="V49" s="586"/>
      <c r="W49" s="586"/>
      <c r="X49" s="586"/>
      <c r="Y49" s="586"/>
      <c r="Z49" s="586"/>
      <c r="AA49" s="586"/>
      <c r="AB49" s="586"/>
      <c r="AC49" s="586"/>
      <c r="AD49" s="586"/>
      <c r="AE49" s="586"/>
      <c r="AF49" s="586"/>
    </row>
    <row r="50" spans="4:32" ht="11.25">
      <c r="D50" s="74" t="s">
        <v>152</v>
      </c>
      <c r="Q50" s="74" t="s">
        <v>218</v>
      </c>
      <c r="R50" s="586"/>
      <c r="S50" s="586"/>
      <c r="T50" s="586"/>
      <c r="U50" s="586"/>
      <c r="V50" s="586"/>
      <c r="W50" s="586"/>
      <c r="X50" s="586"/>
      <c r="Y50" s="586"/>
      <c r="Z50" s="586"/>
      <c r="AA50" s="586"/>
      <c r="AB50" s="586"/>
      <c r="AC50" s="586"/>
      <c r="AD50" s="586"/>
      <c r="AE50" s="586"/>
      <c r="AF50" s="586"/>
    </row>
    <row r="51" spans="4:32" ht="11.25">
      <c r="D51" s="74" t="s">
        <v>153</v>
      </c>
      <c r="Q51" s="74" t="s">
        <v>218</v>
      </c>
      <c r="R51" s="586"/>
      <c r="S51" s="586"/>
      <c r="T51" s="586"/>
      <c r="U51" s="586"/>
      <c r="V51" s="76" t="s">
        <v>93</v>
      </c>
      <c r="W51" s="586"/>
      <c r="X51" s="586"/>
      <c r="Y51" s="586"/>
      <c r="Z51" s="586"/>
      <c r="AA51" s="76" t="s">
        <v>94</v>
      </c>
      <c r="AB51" s="76"/>
      <c r="AC51" s="586"/>
      <c r="AD51" s="586"/>
      <c r="AE51" s="586"/>
      <c r="AF51" s="74" t="s">
        <v>88</v>
      </c>
    </row>
    <row r="52" spans="4:30" ht="11.25">
      <c r="D52" s="74" t="s">
        <v>154</v>
      </c>
      <c r="Q52" s="74" t="s">
        <v>218</v>
      </c>
      <c r="R52" s="74" t="s">
        <v>155</v>
      </c>
      <c r="U52" s="586"/>
      <c r="V52" s="586"/>
      <c r="W52" s="74" t="s">
        <v>134</v>
      </c>
      <c r="Z52" s="74" t="s">
        <v>156</v>
      </c>
      <c r="AB52" s="586"/>
      <c r="AC52" s="586"/>
      <c r="AD52" s="74" t="s">
        <v>157</v>
      </c>
    </row>
    <row r="53" spans="4:32" ht="11.25">
      <c r="D53" s="74" t="s">
        <v>158</v>
      </c>
      <c r="Q53" s="74" t="s">
        <v>218</v>
      </c>
      <c r="R53" s="586"/>
      <c r="S53" s="586"/>
      <c r="T53" s="586"/>
      <c r="U53" s="586"/>
      <c r="V53" s="586"/>
      <c r="W53" s="586"/>
      <c r="X53" s="586"/>
      <c r="Y53" s="586"/>
      <c r="Z53" s="586"/>
      <c r="AA53" s="586"/>
      <c r="AB53" s="586"/>
      <c r="AC53" s="586"/>
      <c r="AD53" s="586"/>
      <c r="AE53" s="586"/>
      <c r="AF53" s="586"/>
    </row>
    <row r="54" spans="4:32" ht="11.25">
      <c r="D54" s="74" t="s">
        <v>159</v>
      </c>
      <c r="Q54" s="74" t="s">
        <v>218</v>
      </c>
      <c r="R54" s="586"/>
      <c r="S54" s="586"/>
      <c r="T54" s="586"/>
      <c r="U54" s="586"/>
      <c r="V54" s="586"/>
      <c r="W54" s="586"/>
      <c r="X54" s="586"/>
      <c r="Y54" s="586"/>
      <c r="Z54" s="586"/>
      <c r="AA54" s="586"/>
      <c r="AB54" s="586"/>
      <c r="AC54" s="586"/>
      <c r="AD54" s="586"/>
      <c r="AE54" s="586"/>
      <c r="AF54" s="586"/>
    </row>
    <row r="55" spans="4:32" ht="11.25">
      <c r="D55" s="74" t="s">
        <v>160</v>
      </c>
      <c r="Q55" s="74" t="s">
        <v>218</v>
      </c>
      <c r="R55" s="586"/>
      <c r="S55" s="586"/>
      <c r="T55" s="586"/>
      <c r="U55" s="586"/>
      <c r="V55" s="586"/>
      <c r="W55" s="586"/>
      <c r="X55" s="586"/>
      <c r="Y55" s="586"/>
      <c r="Z55" s="586"/>
      <c r="AA55" s="586"/>
      <c r="AB55" s="586"/>
      <c r="AC55" s="586"/>
      <c r="AD55" s="586"/>
      <c r="AE55" s="586"/>
      <c r="AF55" s="586"/>
    </row>
    <row r="56" spans="4:32" ht="11.25">
      <c r="D56" s="74" t="s">
        <v>161</v>
      </c>
      <c r="Q56" s="74" t="s">
        <v>218</v>
      </c>
      <c r="R56" s="586"/>
      <c r="S56" s="586"/>
      <c r="T56" s="586"/>
      <c r="U56" s="586"/>
      <c r="V56" s="586"/>
      <c r="W56" s="586"/>
      <c r="X56" s="586"/>
      <c r="Y56" s="586"/>
      <c r="Z56" s="586"/>
      <c r="AA56" s="586"/>
      <c r="AB56" s="586"/>
      <c r="AC56" s="586"/>
      <c r="AD56" s="586"/>
      <c r="AE56" s="586"/>
      <c r="AF56" s="586"/>
    </row>
    <row r="57" spans="3:17" ht="11.25">
      <c r="C57" s="74" t="s">
        <v>162</v>
      </c>
      <c r="Q57" s="74" t="s">
        <v>218</v>
      </c>
    </row>
    <row r="58" spans="4:31" ht="11.25">
      <c r="D58" s="74" t="s">
        <v>163</v>
      </c>
      <c r="Q58" s="74" t="s">
        <v>218</v>
      </c>
      <c r="R58" s="74" t="s">
        <v>164</v>
      </c>
      <c r="U58" s="586"/>
      <c r="V58" s="586"/>
      <c r="X58" s="74" t="s">
        <v>165</v>
      </c>
      <c r="AC58" s="586"/>
      <c r="AD58" s="586"/>
      <c r="AE58" s="74" t="s">
        <v>166</v>
      </c>
    </row>
    <row r="59" spans="4:32" ht="11.25">
      <c r="D59" s="74" t="s">
        <v>167</v>
      </c>
      <c r="Q59" s="74" t="s">
        <v>218</v>
      </c>
      <c r="R59" s="586"/>
      <c r="S59" s="586"/>
      <c r="T59" s="586"/>
      <c r="U59" s="586"/>
      <c r="V59" s="586"/>
      <c r="W59" s="586"/>
      <c r="X59" s="586"/>
      <c r="Y59" s="586"/>
      <c r="Z59" s="586"/>
      <c r="AA59" s="586"/>
      <c r="AB59" s="586"/>
      <c r="AC59" s="586"/>
      <c r="AD59" s="586"/>
      <c r="AE59" s="586"/>
      <c r="AF59" s="586"/>
    </row>
    <row r="60" spans="4:32" ht="11.25">
      <c r="D60" s="74" t="s">
        <v>168</v>
      </c>
      <c r="Q60" s="74" t="s">
        <v>218</v>
      </c>
      <c r="R60" s="586"/>
      <c r="S60" s="586"/>
      <c r="T60" s="586"/>
      <c r="U60" s="586"/>
      <c r="V60" s="586"/>
      <c r="W60" s="586"/>
      <c r="X60" s="586"/>
      <c r="Y60" s="586"/>
      <c r="Z60" s="586"/>
      <c r="AA60" s="586"/>
      <c r="AB60" s="586"/>
      <c r="AC60" s="586"/>
      <c r="AD60" s="586"/>
      <c r="AE60" s="586"/>
      <c r="AF60" s="586"/>
    </row>
    <row r="61" spans="4:31" ht="11.25">
      <c r="D61" s="74" t="s">
        <v>169</v>
      </c>
      <c r="Q61" s="74" t="s">
        <v>218</v>
      </c>
      <c r="R61" s="586"/>
      <c r="S61" s="586"/>
      <c r="T61" s="586"/>
      <c r="U61" s="586"/>
      <c r="V61" s="586"/>
      <c r="W61" s="586"/>
      <c r="X61" s="586"/>
      <c r="Y61" s="586"/>
      <c r="Z61" s="74" t="s">
        <v>170</v>
      </c>
      <c r="AB61" s="586"/>
      <c r="AC61" s="586"/>
      <c r="AD61" s="586"/>
      <c r="AE61" s="586"/>
    </row>
    <row r="62" spans="4:32" ht="11.25">
      <c r="D62" s="74" t="s">
        <v>171</v>
      </c>
      <c r="Q62" s="74" t="s">
        <v>218</v>
      </c>
      <c r="R62" s="586"/>
      <c r="S62" s="586"/>
      <c r="T62" s="586"/>
      <c r="U62" s="586"/>
      <c r="V62" s="586"/>
      <c r="W62" s="586"/>
      <c r="X62" s="586"/>
      <c r="Y62" s="586"/>
      <c r="Z62" s="586"/>
      <c r="AA62" s="586"/>
      <c r="AB62" s="586"/>
      <c r="AC62" s="586"/>
      <c r="AD62" s="586"/>
      <c r="AE62" s="586"/>
      <c r="AF62" s="586"/>
    </row>
    <row r="63" spans="18:32" ht="11.25">
      <c r="R63" s="586"/>
      <c r="S63" s="586"/>
      <c r="T63" s="586"/>
      <c r="U63" s="586"/>
      <c r="V63" s="586"/>
      <c r="W63" s="586"/>
      <c r="X63" s="586"/>
      <c r="Y63" s="586"/>
      <c r="Z63" s="586"/>
      <c r="AA63" s="586"/>
      <c r="AB63" s="586"/>
      <c r="AC63" s="586"/>
      <c r="AD63" s="586"/>
      <c r="AE63" s="586"/>
      <c r="AF63" s="586"/>
    </row>
    <row r="64" spans="18:32" ht="11.25">
      <c r="R64" s="586"/>
      <c r="S64" s="586"/>
      <c r="T64" s="586"/>
      <c r="U64" s="586"/>
      <c r="V64" s="586"/>
      <c r="W64" s="586"/>
      <c r="X64" s="586"/>
      <c r="Y64" s="586"/>
      <c r="Z64" s="586"/>
      <c r="AA64" s="586"/>
      <c r="AB64" s="586"/>
      <c r="AC64" s="586"/>
      <c r="AD64" s="586"/>
      <c r="AE64" s="586"/>
      <c r="AF64" s="586"/>
    </row>
    <row r="67" ht="12" thickBot="1"/>
    <row r="68" spans="2:33" ht="11.25">
      <c r="B68" s="605" t="s">
        <v>172</v>
      </c>
      <c r="C68" s="605"/>
      <c r="D68" s="605"/>
      <c r="E68" s="605"/>
      <c r="F68" s="605"/>
      <c r="G68" s="605"/>
      <c r="H68" s="605"/>
      <c r="I68" s="605"/>
      <c r="J68" s="605"/>
      <c r="K68" s="605"/>
      <c r="L68" s="605"/>
      <c r="M68" s="605"/>
      <c r="N68" s="605"/>
      <c r="O68" s="605"/>
      <c r="P68" s="605"/>
      <c r="Q68" s="605"/>
      <c r="R68" s="605"/>
      <c r="S68" s="605"/>
      <c r="T68" s="605"/>
      <c r="U68" s="605"/>
      <c r="V68" s="605"/>
      <c r="W68" s="605"/>
      <c r="X68" s="605"/>
      <c r="Y68" s="605"/>
      <c r="Z68" s="605"/>
      <c r="AA68" s="605"/>
      <c r="AB68" s="605"/>
      <c r="AC68" s="605"/>
      <c r="AD68" s="605"/>
      <c r="AE68" s="605"/>
      <c r="AF68" s="605"/>
      <c r="AG68" s="605"/>
    </row>
    <row r="70" ht="11.25">
      <c r="C70" s="74" t="s">
        <v>173</v>
      </c>
    </row>
    <row r="71" spans="4:32" ht="11.25">
      <c r="D71" s="74" t="s">
        <v>174</v>
      </c>
      <c r="Q71" s="74" t="s">
        <v>218</v>
      </c>
      <c r="R71" s="74" t="s">
        <v>28</v>
      </c>
      <c r="T71" s="604"/>
      <c r="U71" s="604"/>
      <c r="V71" s="604"/>
      <c r="W71" s="604"/>
      <c r="X71" s="604"/>
      <c r="Y71" s="74" t="s">
        <v>175</v>
      </c>
      <c r="AA71" s="604"/>
      <c r="AB71" s="604"/>
      <c r="AC71" s="604"/>
      <c r="AD71" s="604"/>
      <c r="AE71" s="604"/>
      <c r="AF71" s="604"/>
    </row>
    <row r="72" spans="4:32" ht="11.25">
      <c r="D72" s="74" t="s">
        <v>176</v>
      </c>
      <c r="Q72" s="74" t="s">
        <v>218</v>
      </c>
      <c r="R72" s="604"/>
      <c r="S72" s="604"/>
      <c r="T72" s="604"/>
      <c r="U72" s="604"/>
      <c r="V72" s="604"/>
      <c r="W72" s="604"/>
      <c r="X72" s="74" t="s">
        <v>93</v>
      </c>
      <c r="Y72" s="604"/>
      <c r="Z72" s="604"/>
      <c r="AA72" s="604"/>
      <c r="AB72" s="604"/>
      <c r="AC72" s="604"/>
      <c r="AD72" s="604"/>
      <c r="AE72" s="604"/>
      <c r="AF72" s="74" t="s">
        <v>94</v>
      </c>
    </row>
    <row r="73" spans="4:32" ht="11.25">
      <c r="D73" s="74" t="s">
        <v>177</v>
      </c>
      <c r="Q73" s="74" t="s">
        <v>218</v>
      </c>
      <c r="R73" s="604"/>
      <c r="S73" s="604"/>
      <c r="T73" s="604"/>
      <c r="U73" s="604"/>
      <c r="V73" s="604"/>
      <c r="W73" s="604"/>
      <c r="X73" s="604"/>
      <c r="Y73" s="604"/>
      <c r="Z73" s="604"/>
      <c r="AA73" s="604"/>
      <c r="AB73" s="604"/>
      <c r="AC73" s="604"/>
      <c r="AD73" s="604"/>
      <c r="AE73" s="604"/>
      <c r="AF73" s="604"/>
    </row>
    <row r="75" spans="3:4" ht="11.25">
      <c r="C75" s="74" t="s">
        <v>178</v>
      </c>
      <c r="D75" s="74" t="s">
        <v>179</v>
      </c>
    </row>
    <row r="76" spans="4:31" ht="11.25">
      <c r="D76" s="74" t="s">
        <v>180</v>
      </c>
      <c r="Q76" s="74" t="s">
        <v>218</v>
      </c>
      <c r="R76" s="74" t="s">
        <v>164</v>
      </c>
      <c r="U76" s="604"/>
      <c r="V76" s="604"/>
      <c r="X76" s="74" t="s">
        <v>165</v>
      </c>
      <c r="AC76" s="604"/>
      <c r="AD76" s="604"/>
      <c r="AE76" s="74" t="s">
        <v>166</v>
      </c>
    </row>
    <row r="77" spans="4:32" ht="11.25">
      <c r="D77" s="74" t="s">
        <v>181</v>
      </c>
      <c r="Q77" s="74" t="s">
        <v>218</v>
      </c>
      <c r="R77" s="604"/>
      <c r="S77" s="604"/>
      <c r="T77" s="604"/>
      <c r="U77" s="604"/>
      <c r="V77" s="604"/>
      <c r="W77" s="604"/>
      <c r="X77" s="604"/>
      <c r="Y77" s="604"/>
      <c r="Z77" s="604"/>
      <c r="AA77" s="604"/>
      <c r="AB77" s="604"/>
      <c r="AC77" s="604"/>
      <c r="AD77" s="604"/>
      <c r="AE77" s="604"/>
      <c r="AF77" s="604"/>
    </row>
    <row r="78" spans="4:32" ht="11.25">
      <c r="D78" s="74" t="s">
        <v>182</v>
      </c>
      <c r="Q78" s="74" t="s">
        <v>218</v>
      </c>
      <c r="R78" s="604"/>
      <c r="S78" s="604"/>
      <c r="T78" s="604"/>
      <c r="U78" s="604"/>
      <c r="V78" s="604"/>
      <c r="W78" s="604"/>
      <c r="X78" s="604"/>
      <c r="Y78" s="604"/>
      <c r="Z78" s="604"/>
      <c r="AA78" s="604"/>
      <c r="AB78" s="604"/>
      <c r="AC78" s="604"/>
      <c r="AD78" s="604"/>
      <c r="AE78" s="604"/>
      <c r="AF78" s="604"/>
    </row>
    <row r="79" spans="18:32" ht="11.25">
      <c r="R79" s="604"/>
      <c r="S79" s="604"/>
      <c r="T79" s="604"/>
      <c r="U79" s="604"/>
      <c r="V79" s="604"/>
      <c r="W79" s="604"/>
      <c r="X79" s="604"/>
      <c r="Y79" s="604"/>
      <c r="Z79" s="604"/>
      <c r="AA79" s="604"/>
      <c r="AB79" s="604"/>
      <c r="AC79" s="604"/>
      <c r="AD79" s="604"/>
      <c r="AE79" s="604"/>
      <c r="AF79" s="604"/>
    </row>
    <row r="80" spans="18:32" ht="11.25">
      <c r="R80" s="604"/>
      <c r="S80" s="604"/>
      <c r="T80" s="604"/>
      <c r="U80" s="604"/>
      <c r="V80" s="604"/>
      <c r="W80" s="604"/>
      <c r="X80" s="604"/>
      <c r="Y80" s="604"/>
      <c r="Z80" s="604"/>
      <c r="AA80" s="604"/>
      <c r="AB80" s="604"/>
      <c r="AC80" s="604"/>
      <c r="AD80" s="604"/>
      <c r="AE80" s="604"/>
      <c r="AF80" s="604"/>
    </row>
    <row r="82" ht="11.25">
      <c r="C82" s="74" t="s">
        <v>183</v>
      </c>
    </row>
    <row r="83" spans="4:32" ht="11.25">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row>
    <row r="84" spans="4:32" ht="11.25">
      <c r="D84" s="604"/>
      <c r="E84" s="604"/>
      <c r="F84" s="604"/>
      <c r="G84" s="604"/>
      <c r="H84" s="604"/>
      <c r="I84" s="604"/>
      <c r="J84" s="604"/>
      <c r="K84" s="604"/>
      <c r="L84" s="604"/>
      <c r="M84" s="604"/>
      <c r="N84" s="604"/>
      <c r="O84" s="604"/>
      <c r="P84" s="604"/>
      <c r="Q84" s="604"/>
      <c r="R84" s="604"/>
      <c r="S84" s="604"/>
      <c r="T84" s="604"/>
      <c r="U84" s="604"/>
      <c r="V84" s="604"/>
      <c r="W84" s="604"/>
      <c r="X84" s="604"/>
      <c r="Y84" s="604"/>
      <c r="Z84" s="604"/>
      <c r="AA84" s="604"/>
      <c r="AB84" s="604"/>
      <c r="AC84" s="604"/>
      <c r="AD84" s="604"/>
      <c r="AE84" s="604"/>
      <c r="AF84" s="604"/>
    </row>
    <row r="85" spans="4:32" ht="11.25">
      <c r="D85" s="604"/>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row>
    <row r="87" spans="1:33" ht="4.5" customHeight="1">
      <c r="A87" s="80"/>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2"/>
    </row>
    <row r="88" spans="1:33" ht="11.25">
      <c r="A88" s="83"/>
      <c r="B88" s="84"/>
      <c r="C88" s="85"/>
      <c r="D88" s="607" t="s">
        <v>184</v>
      </c>
      <c r="E88" s="607"/>
      <c r="F88" s="607"/>
      <c r="G88" s="607"/>
      <c r="H88" s="607"/>
      <c r="I88" s="607"/>
      <c r="J88" s="607"/>
      <c r="K88" s="607"/>
      <c r="L88" s="607"/>
      <c r="M88" s="607"/>
      <c r="N88" s="607"/>
      <c r="O88" s="607"/>
      <c r="P88" s="607"/>
      <c r="Q88" s="607"/>
      <c r="R88" s="607"/>
      <c r="S88" s="607"/>
      <c r="T88" s="607"/>
      <c r="U88" s="607"/>
      <c r="V88" s="607"/>
      <c r="W88" s="607"/>
      <c r="X88" s="607"/>
      <c r="Y88" s="607"/>
      <c r="Z88" s="607"/>
      <c r="AA88" s="85"/>
      <c r="AB88" s="85"/>
      <c r="AC88" s="85"/>
      <c r="AD88" s="85"/>
      <c r="AE88" s="85"/>
      <c r="AF88" s="85"/>
      <c r="AG88" s="86"/>
    </row>
    <row r="89" spans="1:33" ht="4.5" customHeight="1">
      <c r="A89" s="87"/>
      <c r="B89" s="88"/>
      <c r="C89" s="88"/>
      <c r="D89" s="89"/>
      <c r="E89" s="89"/>
      <c r="F89" s="89"/>
      <c r="G89" s="89"/>
      <c r="H89" s="89"/>
      <c r="I89" s="89"/>
      <c r="J89" s="89"/>
      <c r="K89" s="89"/>
      <c r="L89" s="89"/>
      <c r="M89" s="89"/>
      <c r="N89" s="89"/>
      <c r="O89" s="89"/>
      <c r="P89" s="89"/>
      <c r="Q89" s="89"/>
      <c r="R89" s="89"/>
      <c r="S89" s="89"/>
      <c r="T89" s="89"/>
      <c r="U89" s="89"/>
      <c r="V89" s="89"/>
      <c r="W89" s="89"/>
      <c r="X89" s="89"/>
      <c r="Y89" s="89"/>
      <c r="Z89" s="89"/>
      <c r="AA89" s="88"/>
      <c r="AB89" s="88"/>
      <c r="AC89" s="88"/>
      <c r="AD89" s="88"/>
      <c r="AE89" s="88"/>
      <c r="AF89" s="88"/>
      <c r="AG89" s="90"/>
    </row>
    <row r="91" ht="11.25">
      <c r="C91" s="74" t="s">
        <v>185</v>
      </c>
    </row>
    <row r="92" spans="4:32" ht="11.25">
      <c r="D92" s="74" t="s">
        <v>186</v>
      </c>
      <c r="Q92" s="74" t="s">
        <v>218</v>
      </c>
      <c r="R92" s="74" t="s">
        <v>28</v>
      </c>
      <c r="T92" s="604"/>
      <c r="U92" s="604"/>
      <c r="V92" s="604"/>
      <c r="W92" s="604"/>
      <c r="X92" s="604"/>
      <c r="Y92" s="74" t="s">
        <v>187</v>
      </c>
      <c r="AC92" s="604"/>
      <c r="AD92" s="604"/>
      <c r="AE92" s="604"/>
      <c r="AF92" s="604"/>
    </row>
    <row r="93" spans="4:32" ht="11.25">
      <c r="D93" s="74" t="s">
        <v>188</v>
      </c>
      <c r="Q93" s="74" t="s">
        <v>218</v>
      </c>
      <c r="R93" s="74" t="s">
        <v>189</v>
      </c>
      <c r="U93" s="604"/>
      <c r="V93" s="604"/>
      <c r="W93" s="604"/>
      <c r="X93" s="604"/>
      <c r="Y93" s="74" t="s">
        <v>190</v>
      </c>
      <c r="AB93" s="604"/>
      <c r="AC93" s="604"/>
      <c r="AD93" s="604"/>
      <c r="AE93" s="604"/>
      <c r="AF93" s="604"/>
    </row>
    <row r="94" spans="4:31" ht="11.25">
      <c r="D94" s="74" t="s">
        <v>191</v>
      </c>
      <c r="Q94" s="74" t="s">
        <v>218</v>
      </c>
      <c r="R94" s="74" t="s">
        <v>1</v>
      </c>
      <c r="T94" s="604"/>
      <c r="U94" s="604"/>
      <c r="V94" s="604"/>
      <c r="W94" s="604"/>
      <c r="X94" s="604"/>
      <c r="Y94" s="74" t="s">
        <v>192</v>
      </c>
      <c r="AA94" s="604"/>
      <c r="AB94" s="604"/>
      <c r="AC94" s="604"/>
      <c r="AD94" s="604"/>
      <c r="AE94" s="74" t="s">
        <v>88</v>
      </c>
    </row>
    <row r="96" ht="11.25">
      <c r="C96" s="74" t="s">
        <v>193</v>
      </c>
    </row>
    <row r="97" spans="4:32" ht="11.25">
      <c r="D97" s="74" t="s">
        <v>194</v>
      </c>
      <c r="Q97" s="74" t="s">
        <v>218</v>
      </c>
      <c r="R97" s="604"/>
      <c r="S97" s="604"/>
      <c r="T97" s="604"/>
      <c r="U97" s="604"/>
      <c r="V97" s="604"/>
      <c r="W97" s="604"/>
      <c r="X97" s="604"/>
      <c r="Y97" s="604"/>
      <c r="Z97" s="604"/>
      <c r="AA97" s="604"/>
      <c r="AB97" s="604"/>
      <c r="AC97" s="604"/>
      <c r="AD97" s="604"/>
      <c r="AE97" s="604"/>
      <c r="AF97" s="604"/>
    </row>
    <row r="98" spans="4:32" ht="11.25">
      <c r="D98" s="74" t="s">
        <v>195</v>
      </c>
      <c r="Q98" s="74" t="s">
        <v>218</v>
      </c>
      <c r="R98" s="74" t="s">
        <v>92</v>
      </c>
      <c r="T98" s="604"/>
      <c r="U98" s="604"/>
      <c r="V98" s="604"/>
      <c r="W98" s="604"/>
      <c r="X98" s="604"/>
      <c r="Y98" s="74" t="s">
        <v>93</v>
      </c>
      <c r="Z98" s="604"/>
      <c r="AA98" s="604"/>
      <c r="AB98" s="604"/>
      <c r="AC98" s="604"/>
      <c r="AD98" s="604"/>
      <c r="AE98" s="604"/>
      <c r="AF98" s="74" t="s">
        <v>94</v>
      </c>
    </row>
    <row r="99" spans="17:32" ht="12" thickBot="1">
      <c r="Q99" s="74" t="s">
        <v>218</v>
      </c>
      <c r="R99" s="74" t="s">
        <v>95</v>
      </c>
      <c r="T99" s="604"/>
      <c r="U99" s="604"/>
      <c r="V99" s="604"/>
      <c r="W99" s="604"/>
      <c r="X99" s="604"/>
      <c r="Y99" s="74" t="s">
        <v>93</v>
      </c>
      <c r="Z99" s="604"/>
      <c r="AA99" s="604"/>
      <c r="AB99" s="604"/>
      <c r="AC99" s="604"/>
      <c r="AD99" s="604"/>
      <c r="AE99" s="604"/>
      <c r="AF99" s="74" t="s">
        <v>94</v>
      </c>
    </row>
    <row r="100" spans="4:27" ht="12" thickBot="1">
      <c r="D100" s="74" t="s">
        <v>96</v>
      </c>
      <c r="Q100" s="74" t="s">
        <v>218</v>
      </c>
      <c r="R100" s="75"/>
      <c r="T100" s="74" t="s">
        <v>97</v>
      </c>
      <c r="Y100" s="75"/>
      <c r="AA100" s="74" t="s">
        <v>98</v>
      </c>
    </row>
    <row r="102" ht="11.25">
      <c r="C102" s="74" t="s">
        <v>196</v>
      </c>
    </row>
    <row r="103" spans="4:30" ht="11.25">
      <c r="D103" s="74" t="s">
        <v>197</v>
      </c>
      <c r="Q103" s="74" t="s">
        <v>218</v>
      </c>
      <c r="R103" s="84"/>
      <c r="S103" s="74" t="s">
        <v>198</v>
      </c>
      <c r="X103" s="84"/>
      <c r="Y103" s="74" t="s">
        <v>199</v>
      </c>
      <c r="AC103" s="84"/>
      <c r="AD103" s="74" t="s">
        <v>200</v>
      </c>
    </row>
    <row r="104" spans="4:30" ht="11.25">
      <c r="D104" s="74" t="s">
        <v>201</v>
      </c>
      <c r="Q104" s="74" t="s">
        <v>218</v>
      </c>
      <c r="R104" s="74" t="s">
        <v>103</v>
      </c>
      <c r="T104" s="604"/>
      <c r="U104" s="604"/>
      <c r="V104" s="604"/>
      <c r="W104" s="74" t="s">
        <v>104</v>
      </c>
      <c r="Y104" s="74" t="s">
        <v>105</v>
      </c>
      <c r="AA104" s="604"/>
      <c r="AB104" s="604"/>
      <c r="AC104" s="604"/>
      <c r="AD104" s="74" t="s">
        <v>104</v>
      </c>
    </row>
    <row r="105" spans="4:23" ht="11.25">
      <c r="D105" s="74" t="s">
        <v>202</v>
      </c>
      <c r="Q105" s="74" t="s">
        <v>218</v>
      </c>
      <c r="R105" s="604"/>
      <c r="S105" s="604"/>
      <c r="T105" s="604"/>
      <c r="U105" s="604"/>
      <c r="V105" s="604"/>
      <c r="W105" s="74" t="s">
        <v>131</v>
      </c>
    </row>
    <row r="106" ht="12" thickBot="1"/>
    <row r="107" spans="2:33" ht="21" customHeight="1">
      <c r="B107" s="606" t="s">
        <v>203</v>
      </c>
      <c r="C107" s="606"/>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6"/>
      <c r="AD107" s="606"/>
      <c r="AE107" s="606"/>
      <c r="AF107" s="606"/>
      <c r="AG107" s="606"/>
    </row>
    <row r="109" ht="11.25">
      <c r="C109" s="74" t="s">
        <v>204</v>
      </c>
    </row>
    <row r="110" spans="4:32" ht="11.25">
      <c r="D110" s="74" t="s">
        <v>205</v>
      </c>
      <c r="Q110" s="74" t="s">
        <v>218</v>
      </c>
      <c r="R110" s="604"/>
      <c r="S110" s="604"/>
      <c r="T110" s="604"/>
      <c r="U110" s="604"/>
      <c r="V110" s="604"/>
      <c r="W110" s="604"/>
      <c r="X110" s="604"/>
      <c r="Y110" s="604"/>
      <c r="Z110" s="604"/>
      <c r="AA110" s="604"/>
      <c r="AB110" s="604"/>
      <c r="AC110" s="604"/>
      <c r="AD110" s="604"/>
      <c r="AE110" s="604"/>
      <c r="AF110" s="604"/>
    </row>
    <row r="111" spans="4:32" ht="11.25">
      <c r="D111" s="74" t="s">
        <v>206</v>
      </c>
      <c r="Q111" s="74" t="s">
        <v>218</v>
      </c>
      <c r="R111" s="604"/>
      <c r="S111" s="604"/>
      <c r="T111" s="604"/>
      <c r="U111" s="604"/>
      <c r="V111" s="604"/>
      <c r="W111" s="604"/>
      <c r="X111" s="604"/>
      <c r="Y111" s="604"/>
      <c r="Z111" s="604"/>
      <c r="AA111" s="604"/>
      <c r="AB111" s="604"/>
      <c r="AC111" s="604"/>
      <c r="AD111" s="604"/>
      <c r="AE111" s="604"/>
      <c r="AF111" s="604"/>
    </row>
    <row r="112" spans="4:32" ht="11.25">
      <c r="D112" s="74" t="s">
        <v>207</v>
      </c>
      <c r="Q112" s="74" t="s">
        <v>218</v>
      </c>
      <c r="R112" s="74" t="s">
        <v>149</v>
      </c>
      <c r="U112" s="604"/>
      <c r="V112" s="604"/>
      <c r="W112" s="604"/>
      <c r="X112" s="604"/>
      <c r="Z112" s="74" t="s">
        <v>150</v>
      </c>
      <c r="AC112" s="604"/>
      <c r="AD112" s="604"/>
      <c r="AE112" s="604"/>
      <c r="AF112" s="604"/>
    </row>
    <row r="113" spans="4:32" ht="11.25">
      <c r="D113" s="74" t="s">
        <v>26</v>
      </c>
      <c r="Q113" s="74" t="s">
        <v>218</v>
      </c>
      <c r="R113" s="604"/>
      <c r="S113" s="604"/>
      <c r="T113" s="604"/>
      <c r="U113" s="604"/>
      <c r="V113" s="604"/>
      <c r="W113" s="604"/>
      <c r="X113" s="604"/>
      <c r="Y113" s="604"/>
      <c r="Z113" s="604"/>
      <c r="AA113" s="604"/>
      <c r="AB113" s="604"/>
      <c r="AC113" s="604"/>
      <c r="AD113" s="604"/>
      <c r="AE113" s="604"/>
      <c r="AF113" s="604"/>
    </row>
    <row r="114" spans="4:32" ht="11.25">
      <c r="D114" s="74" t="s">
        <v>208</v>
      </c>
      <c r="Q114" s="74" t="s">
        <v>218</v>
      </c>
      <c r="R114" s="604"/>
      <c r="S114" s="604"/>
      <c r="T114" s="604"/>
      <c r="U114" s="604"/>
      <c r="V114" s="604"/>
      <c r="W114" s="604"/>
      <c r="X114" s="604"/>
      <c r="Y114" s="604"/>
      <c r="Z114" s="604"/>
      <c r="AA114" s="604"/>
      <c r="AB114" s="604"/>
      <c r="AC114" s="604"/>
      <c r="AD114" s="604"/>
      <c r="AE114" s="604"/>
      <c r="AF114" s="604"/>
    </row>
    <row r="115" spans="4:32" ht="11.25">
      <c r="D115" s="74" t="s">
        <v>209</v>
      </c>
      <c r="Q115" s="74" t="s">
        <v>218</v>
      </c>
      <c r="R115" s="604"/>
      <c r="S115" s="604"/>
      <c r="T115" s="604"/>
      <c r="U115" s="604"/>
      <c r="V115" s="604"/>
      <c r="W115" s="604"/>
      <c r="X115" s="76" t="s">
        <v>93</v>
      </c>
      <c r="Y115" s="604"/>
      <c r="Z115" s="604"/>
      <c r="AA115" s="604"/>
      <c r="AB115" s="604"/>
      <c r="AC115" s="604"/>
      <c r="AD115" s="604"/>
      <c r="AE115" s="604"/>
      <c r="AF115" s="76" t="s">
        <v>94</v>
      </c>
    </row>
    <row r="116" spans="4:30" ht="11.25">
      <c r="D116" s="74" t="s">
        <v>210</v>
      </c>
      <c r="Q116" s="74" t="s">
        <v>218</v>
      </c>
      <c r="R116" s="74" t="s">
        <v>155</v>
      </c>
      <c r="U116" s="604"/>
      <c r="V116" s="604"/>
      <c r="W116" s="74" t="s">
        <v>134</v>
      </c>
      <c r="Z116" s="74" t="s">
        <v>156</v>
      </c>
      <c r="AB116" s="604"/>
      <c r="AC116" s="604"/>
      <c r="AD116" s="74" t="s">
        <v>157</v>
      </c>
    </row>
    <row r="117" spans="4:32" ht="11.25">
      <c r="D117" s="74" t="s">
        <v>211</v>
      </c>
      <c r="Q117" s="74" t="s">
        <v>218</v>
      </c>
      <c r="R117" s="74" t="s">
        <v>212</v>
      </c>
      <c r="U117" s="601"/>
      <c r="V117" s="601"/>
      <c r="W117" s="601"/>
      <c r="X117" s="601"/>
      <c r="Y117" s="601"/>
      <c r="AA117" s="74" t="s">
        <v>213</v>
      </c>
      <c r="AC117" s="601"/>
      <c r="AD117" s="601"/>
      <c r="AE117" s="601"/>
      <c r="AF117" s="74" t="s">
        <v>88</v>
      </c>
    </row>
    <row r="118" spans="4:32" ht="11.25">
      <c r="D118" s="74" t="s">
        <v>214</v>
      </c>
      <c r="Q118" s="74" t="s">
        <v>218</v>
      </c>
      <c r="R118" s="604"/>
      <c r="S118" s="604"/>
      <c r="T118" s="604"/>
      <c r="U118" s="604"/>
      <c r="V118" s="604"/>
      <c r="W118" s="604"/>
      <c r="X118" s="604"/>
      <c r="Y118" s="604"/>
      <c r="Z118" s="604"/>
      <c r="AA118" s="604"/>
      <c r="AB118" s="604"/>
      <c r="AC118" s="604"/>
      <c r="AD118" s="604"/>
      <c r="AE118" s="604"/>
      <c r="AF118" s="604"/>
    </row>
    <row r="119" ht="12" thickBot="1"/>
    <row r="120" spans="2:33" ht="11.25">
      <c r="B120" s="605" t="s">
        <v>215</v>
      </c>
      <c r="C120" s="605"/>
      <c r="D120" s="605"/>
      <c r="E120" s="605"/>
      <c r="F120" s="605"/>
      <c r="G120" s="605"/>
      <c r="H120" s="605"/>
      <c r="I120" s="605"/>
      <c r="J120" s="605"/>
      <c r="K120" s="605"/>
      <c r="L120" s="605"/>
      <c r="M120" s="605"/>
      <c r="N120" s="605"/>
      <c r="O120" s="605"/>
      <c r="P120" s="605"/>
      <c r="Q120" s="605"/>
      <c r="R120" s="605"/>
      <c r="S120" s="605"/>
      <c r="T120" s="605"/>
      <c r="U120" s="605"/>
      <c r="V120" s="605"/>
      <c r="W120" s="605"/>
      <c r="X120" s="605"/>
      <c r="Y120" s="605"/>
      <c r="Z120" s="605"/>
      <c r="AA120" s="605"/>
      <c r="AB120" s="605"/>
      <c r="AC120" s="605"/>
      <c r="AD120" s="605"/>
      <c r="AE120" s="605"/>
      <c r="AF120" s="605"/>
      <c r="AG120" s="605"/>
    </row>
    <row r="122" ht="11.25">
      <c r="C122" s="74" t="s">
        <v>216</v>
      </c>
    </row>
    <row r="123" spans="4:32" ht="11.25">
      <c r="D123" s="74" t="s">
        <v>174</v>
      </c>
      <c r="Q123" s="74" t="s">
        <v>218</v>
      </c>
      <c r="R123" s="74" t="s">
        <v>28</v>
      </c>
      <c r="T123" s="604"/>
      <c r="U123" s="604"/>
      <c r="V123" s="604"/>
      <c r="W123" s="604"/>
      <c r="X123" s="604"/>
      <c r="Y123" s="74" t="s">
        <v>175</v>
      </c>
      <c r="AA123" s="604"/>
      <c r="AB123" s="604"/>
      <c r="AC123" s="604"/>
      <c r="AD123" s="604"/>
      <c r="AE123" s="604"/>
      <c r="AF123" s="604"/>
    </row>
    <row r="124" spans="4:32" ht="11.25">
      <c r="D124" s="74" t="s">
        <v>176</v>
      </c>
      <c r="Q124" s="74" t="s">
        <v>218</v>
      </c>
      <c r="R124" s="604"/>
      <c r="S124" s="604"/>
      <c r="T124" s="604"/>
      <c r="U124" s="604"/>
      <c r="V124" s="604"/>
      <c r="W124" s="604"/>
      <c r="X124" s="74" t="s">
        <v>93</v>
      </c>
      <c r="Y124" s="604"/>
      <c r="Z124" s="604"/>
      <c r="AA124" s="604"/>
      <c r="AB124" s="604"/>
      <c r="AC124" s="604"/>
      <c r="AD124" s="604"/>
      <c r="AE124" s="604"/>
      <c r="AF124" s="74" t="s">
        <v>94</v>
      </c>
    </row>
    <row r="125" spans="4:32" ht="11.25">
      <c r="D125" s="74" t="s">
        <v>177</v>
      </c>
      <c r="Q125" s="74" t="s">
        <v>218</v>
      </c>
      <c r="R125" s="604"/>
      <c r="S125" s="604"/>
      <c r="T125" s="604"/>
      <c r="U125" s="604"/>
      <c r="V125" s="604"/>
      <c r="W125" s="604"/>
      <c r="X125" s="604"/>
      <c r="Y125" s="604"/>
      <c r="Z125" s="604"/>
      <c r="AA125" s="604"/>
      <c r="AB125" s="604"/>
      <c r="AC125" s="604"/>
      <c r="AD125" s="604"/>
      <c r="AE125" s="604"/>
      <c r="AF125" s="604"/>
    </row>
    <row r="127" ht="11.25">
      <c r="C127" s="74" t="s">
        <v>217</v>
      </c>
    </row>
    <row r="128" spans="4:32" ht="11.25">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row>
    <row r="129" spans="4:32" ht="11.25">
      <c r="D129" s="604"/>
      <c r="E129" s="604"/>
      <c r="F129" s="604"/>
      <c r="G129" s="604"/>
      <c r="H129" s="604"/>
      <c r="I129" s="604"/>
      <c r="J129" s="604"/>
      <c r="K129" s="604"/>
      <c r="L129" s="604"/>
      <c r="M129" s="604"/>
      <c r="N129" s="604"/>
      <c r="O129" s="604"/>
      <c r="P129" s="604"/>
      <c r="Q129" s="604"/>
      <c r="R129" s="604"/>
      <c r="S129" s="604"/>
      <c r="T129" s="604"/>
      <c r="U129" s="604"/>
      <c r="V129" s="604"/>
      <c r="W129" s="604"/>
      <c r="X129" s="604"/>
      <c r="Y129" s="604"/>
      <c r="Z129" s="604"/>
      <c r="AA129" s="604"/>
      <c r="AB129" s="604"/>
      <c r="AC129" s="604"/>
      <c r="AD129" s="604"/>
      <c r="AE129" s="604"/>
      <c r="AF129" s="604"/>
    </row>
    <row r="130" spans="4:32" ht="11.25">
      <c r="D130" s="604"/>
      <c r="E130" s="604"/>
      <c r="F130" s="604"/>
      <c r="G130" s="604"/>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row>
  </sheetData>
  <sheetProtection password="CD40" sheet="1" objects="1" scenarios="1"/>
  <mergeCells count="117">
    <mergeCell ref="B1:AG1"/>
    <mergeCell ref="B2:AG2"/>
    <mergeCell ref="D5:Z5"/>
    <mergeCell ref="S9:AF9"/>
    <mergeCell ref="R6:U6"/>
    <mergeCell ref="E10:O10"/>
    <mergeCell ref="AB10:AE10"/>
    <mergeCell ref="S11:X11"/>
    <mergeCell ref="Z11:AE11"/>
    <mergeCell ref="S10:AA10"/>
    <mergeCell ref="T14:X14"/>
    <mergeCell ref="AA14:AE14"/>
    <mergeCell ref="S17:AF17"/>
    <mergeCell ref="T18:X18"/>
    <mergeCell ref="Z18:AE18"/>
    <mergeCell ref="T19:X19"/>
    <mergeCell ref="Z19:AE19"/>
    <mergeCell ref="R23:AF23"/>
    <mergeCell ref="R24:X24"/>
    <mergeCell ref="T25:U25"/>
    <mergeCell ref="Z25:AA25"/>
    <mergeCell ref="AE25:AF25"/>
    <mergeCell ref="R26:U26"/>
    <mergeCell ref="S27:U27"/>
    <mergeCell ref="Y27:AA27"/>
    <mergeCell ref="S28:U28"/>
    <mergeCell ref="Y28:AA28"/>
    <mergeCell ref="S29:U29"/>
    <mergeCell ref="Z29:AA29"/>
    <mergeCell ref="V35:W35"/>
    <mergeCell ref="AD35:AE35"/>
    <mergeCell ref="V36:W36"/>
    <mergeCell ref="AD36:AE36"/>
    <mergeCell ref="R37:AF37"/>
    <mergeCell ref="U40:V40"/>
    <mergeCell ref="AB40:AC40"/>
    <mergeCell ref="S41:T41"/>
    <mergeCell ref="U42:V42"/>
    <mergeCell ref="AB42:AC42"/>
    <mergeCell ref="Y41:Z41"/>
    <mergeCell ref="B44:AG44"/>
    <mergeCell ref="R47:AF47"/>
    <mergeCell ref="U48:X48"/>
    <mergeCell ref="AC48:AF48"/>
    <mergeCell ref="R49:AF49"/>
    <mergeCell ref="R50:AF50"/>
    <mergeCell ref="R51:U51"/>
    <mergeCell ref="W51:Z51"/>
    <mergeCell ref="AC51:AE51"/>
    <mergeCell ref="U52:V52"/>
    <mergeCell ref="AB52:AC52"/>
    <mergeCell ref="R53:AF53"/>
    <mergeCell ref="R54:AF54"/>
    <mergeCell ref="R55:AF55"/>
    <mergeCell ref="R56:AF56"/>
    <mergeCell ref="U58:V58"/>
    <mergeCell ref="AC58:AD58"/>
    <mergeCell ref="R59:AF59"/>
    <mergeCell ref="R60:AF60"/>
    <mergeCell ref="R61:Y61"/>
    <mergeCell ref="AB61:AE61"/>
    <mergeCell ref="R62:AF62"/>
    <mergeCell ref="R63:AF63"/>
    <mergeCell ref="R64:AF64"/>
    <mergeCell ref="B68:AG68"/>
    <mergeCell ref="T71:X71"/>
    <mergeCell ref="AA71:AF71"/>
    <mergeCell ref="R72:W72"/>
    <mergeCell ref="Y72:AE72"/>
    <mergeCell ref="R73:AF73"/>
    <mergeCell ref="U76:V76"/>
    <mergeCell ref="AC76:AD76"/>
    <mergeCell ref="R77:AF77"/>
    <mergeCell ref="R78:AF78"/>
    <mergeCell ref="R79:AF79"/>
    <mergeCell ref="R80:AF80"/>
    <mergeCell ref="D83:AF83"/>
    <mergeCell ref="D84:AF84"/>
    <mergeCell ref="D85:AF85"/>
    <mergeCell ref="D88:Z88"/>
    <mergeCell ref="T92:X92"/>
    <mergeCell ref="AC92:AF92"/>
    <mergeCell ref="U93:X93"/>
    <mergeCell ref="AB93:AF93"/>
    <mergeCell ref="T94:X94"/>
    <mergeCell ref="AA94:AD94"/>
    <mergeCell ref="R97:AF97"/>
    <mergeCell ref="T98:X98"/>
    <mergeCell ref="Z98:AE98"/>
    <mergeCell ref="T99:X99"/>
    <mergeCell ref="Z99:AE99"/>
    <mergeCell ref="T104:V104"/>
    <mergeCell ref="AA104:AC104"/>
    <mergeCell ref="R105:V105"/>
    <mergeCell ref="B107:AG107"/>
    <mergeCell ref="R110:AF110"/>
    <mergeCell ref="R111:AF111"/>
    <mergeCell ref="U112:X112"/>
    <mergeCell ref="AC112:AF112"/>
    <mergeCell ref="R113:AF113"/>
    <mergeCell ref="R114:AF114"/>
    <mergeCell ref="R115:W115"/>
    <mergeCell ref="Y115:AE115"/>
    <mergeCell ref="U116:V116"/>
    <mergeCell ref="AB116:AC116"/>
    <mergeCell ref="U117:Y117"/>
    <mergeCell ref="AC117:AE117"/>
    <mergeCell ref="R118:AF118"/>
    <mergeCell ref="B120:AG120"/>
    <mergeCell ref="T123:X123"/>
    <mergeCell ref="AA123:AF123"/>
    <mergeCell ref="D129:AF129"/>
    <mergeCell ref="D130:AF130"/>
    <mergeCell ref="R124:W124"/>
    <mergeCell ref="Y124:AE124"/>
    <mergeCell ref="R125:AF125"/>
    <mergeCell ref="D128:AF128"/>
  </mergeCells>
  <printOptions/>
  <pageMargins left="0.75" right="0.47" top="0.79" bottom="1" header="0.5" footer="0.5"/>
  <pageSetup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codeName="Taul6"/>
  <dimension ref="A1:AR130"/>
  <sheetViews>
    <sheetView workbookViewId="0" topLeftCell="A1">
      <selection activeCell="S11" sqref="S11:X11"/>
    </sheetView>
  </sheetViews>
  <sheetFormatPr defaultColWidth="9.140625" defaultRowHeight="12.75"/>
  <cols>
    <col min="1" max="1" width="1.1484375" style="74" customWidth="1"/>
    <col min="2" max="15" width="2.7109375" style="74" customWidth="1"/>
    <col min="16" max="17" width="1.421875" style="74" customWidth="1"/>
    <col min="18" max="26" width="2.7109375" style="74" customWidth="1"/>
    <col min="27" max="27" width="3.28125" style="74" customWidth="1"/>
    <col min="28" max="35" width="2.7109375" style="74" customWidth="1"/>
    <col min="36" max="36" width="5.421875" style="74" customWidth="1"/>
    <col min="37" max="37" width="34.421875" style="74" customWidth="1"/>
    <col min="38" max="38" width="3.00390625" style="74" customWidth="1"/>
    <col min="39" max="16384" width="2.7109375" style="74" customWidth="1"/>
  </cols>
  <sheetData>
    <row r="1" spans="1:33" ht="12.75">
      <c r="A1" s="92"/>
      <c r="B1" s="621" t="s">
        <v>220</v>
      </c>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row>
    <row r="2" spans="1:33" ht="12.75">
      <c r="A2" s="92"/>
      <c r="B2" s="621" t="s">
        <v>75</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row>
    <row r="3" spans="2:33" ht="11.25">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row>
    <row r="4" spans="1:33" ht="5.25" customHeight="1" thickBot="1">
      <c r="A4" s="80"/>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2"/>
    </row>
    <row r="5" spans="1:33" ht="12" thickBot="1">
      <c r="A5" s="83"/>
      <c r="B5" s="100" t="s">
        <v>219</v>
      </c>
      <c r="C5" s="85"/>
      <c r="D5" s="607" t="s">
        <v>76</v>
      </c>
      <c r="E5" s="607"/>
      <c r="F5" s="607"/>
      <c r="G5" s="607"/>
      <c r="H5" s="607"/>
      <c r="I5" s="607"/>
      <c r="J5" s="607"/>
      <c r="K5" s="607"/>
      <c r="L5" s="607"/>
      <c r="M5" s="607"/>
      <c r="N5" s="607"/>
      <c r="O5" s="607"/>
      <c r="P5" s="607"/>
      <c r="Q5" s="607"/>
      <c r="R5" s="607"/>
      <c r="S5" s="607"/>
      <c r="T5" s="607"/>
      <c r="U5" s="607"/>
      <c r="V5" s="607"/>
      <c r="W5" s="607"/>
      <c r="X5" s="607"/>
      <c r="Y5" s="607"/>
      <c r="Z5" s="607"/>
      <c r="AA5" s="85"/>
      <c r="AB5" s="85"/>
      <c r="AC5" s="85"/>
      <c r="AD5" s="85"/>
      <c r="AE5" s="85"/>
      <c r="AF5" s="85"/>
      <c r="AG5" s="86"/>
    </row>
    <row r="6" spans="1:33" ht="4.5" customHeight="1">
      <c r="A6" s="87"/>
      <c r="B6" s="88"/>
      <c r="C6" s="88"/>
      <c r="D6" s="89"/>
      <c r="E6" s="89"/>
      <c r="F6" s="89"/>
      <c r="G6" s="89"/>
      <c r="H6" s="89"/>
      <c r="I6" s="89"/>
      <c r="J6" s="89"/>
      <c r="K6" s="89"/>
      <c r="L6" s="89"/>
      <c r="M6" s="89"/>
      <c r="N6" s="89"/>
      <c r="O6" s="89"/>
      <c r="P6" s="89"/>
      <c r="Q6" s="89"/>
      <c r="R6" s="89"/>
      <c r="S6" s="89"/>
      <c r="T6" s="89"/>
      <c r="U6" s="89"/>
      <c r="V6" s="89"/>
      <c r="W6" s="89"/>
      <c r="X6" s="89"/>
      <c r="Y6" s="89"/>
      <c r="Z6" s="89"/>
      <c r="AA6" s="88"/>
      <c r="AB6" s="88"/>
      <c r="AC6" s="88"/>
      <c r="AD6" s="88"/>
      <c r="AE6" s="88"/>
      <c r="AF6" s="88"/>
      <c r="AG6" s="90"/>
    </row>
    <row r="8" spans="3:17" ht="11.25">
      <c r="C8" s="74">
        <v>1</v>
      </c>
      <c r="D8" s="74" t="s">
        <v>77</v>
      </c>
      <c r="Q8" s="74" t="s">
        <v>218</v>
      </c>
    </row>
    <row r="9" spans="4:32" ht="11.25">
      <c r="D9" s="74" t="s">
        <v>79</v>
      </c>
      <c r="E9" s="74" t="s">
        <v>78</v>
      </c>
      <c r="Q9" s="74" t="s">
        <v>218</v>
      </c>
      <c r="S9" s="622" t="s">
        <v>395</v>
      </c>
      <c r="T9" s="622"/>
      <c r="U9" s="622"/>
      <c r="V9" s="622"/>
      <c r="W9" s="622"/>
      <c r="X9" s="622"/>
      <c r="Y9" s="622"/>
      <c r="Z9" s="622"/>
      <c r="AA9" s="622"/>
      <c r="AB9" s="622"/>
      <c r="AC9" s="622"/>
      <c r="AD9" s="622"/>
      <c r="AE9" s="622"/>
      <c r="AF9" s="622"/>
    </row>
    <row r="10" spans="4:34" ht="12.75" customHeight="1">
      <c r="D10" s="74" t="s">
        <v>80</v>
      </c>
      <c r="E10" s="601" t="s">
        <v>81</v>
      </c>
      <c r="F10" s="601"/>
      <c r="G10" s="601"/>
      <c r="H10" s="601"/>
      <c r="I10" s="601"/>
      <c r="J10" s="601"/>
      <c r="K10" s="601"/>
      <c r="L10" s="601"/>
      <c r="M10" s="601"/>
      <c r="N10" s="601"/>
      <c r="O10" s="601"/>
      <c r="P10" s="76"/>
      <c r="Q10" s="74" t="s">
        <v>218</v>
      </c>
      <c r="R10" s="76"/>
      <c r="S10" s="620" t="s">
        <v>396</v>
      </c>
      <c r="T10" s="620"/>
      <c r="U10" s="620"/>
      <c r="V10" s="620"/>
      <c r="W10" s="620"/>
      <c r="X10" s="620"/>
      <c r="Y10" s="620"/>
      <c r="Z10" s="620"/>
      <c r="AA10" s="620"/>
      <c r="AB10" s="618" t="s">
        <v>349</v>
      </c>
      <c r="AC10" s="618"/>
      <c r="AD10" s="618"/>
      <c r="AE10" s="618"/>
      <c r="AF10" s="93">
        <f>RIGHT(GEN!B5,5)</f>
      </c>
      <c r="AG10" s="95"/>
      <c r="AH10" s="95"/>
    </row>
    <row r="11" spans="4:36" ht="11.25">
      <c r="D11" s="74" t="s">
        <v>82</v>
      </c>
      <c r="E11" s="74" t="s">
        <v>83</v>
      </c>
      <c r="Q11" s="74" t="s">
        <v>218</v>
      </c>
      <c r="R11" s="77">
        <v>1</v>
      </c>
      <c r="S11" s="619" t="str">
        <f>VLOOKUP(GEN!C9,' Data (hidden)'!A3:' Data (hidden)'!F53,3,FALSE)</f>
        <v>TEST</v>
      </c>
      <c r="T11" s="619"/>
      <c r="U11" s="619"/>
      <c r="V11" s="619"/>
      <c r="W11" s="619"/>
      <c r="X11" s="619"/>
      <c r="Y11" s="78">
        <v>2</v>
      </c>
      <c r="Z11" s="619" t="str">
        <f>VLOOKUP(GEN!C11,' Data (hidden)'!A3:' Data (hidden)'!F46,3,FALSE)</f>
        <v>L. Jensen</v>
      </c>
      <c r="AA11" s="619"/>
      <c r="AB11" s="619"/>
      <c r="AC11" s="619"/>
      <c r="AD11" s="619"/>
      <c r="AE11" s="619"/>
      <c r="AJ11" s="98"/>
    </row>
    <row r="13" spans="3:4" ht="11.25">
      <c r="C13" s="74">
        <v>2</v>
      </c>
      <c r="D13" s="74" t="s">
        <v>84</v>
      </c>
    </row>
    <row r="14" spans="4:32" ht="11.25">
      <c r="D14" s="74" t="s">
        <v>79</v>
      </c>
      <c r="E14" s="74" t="s">
        <v>85</v>
      </c>
      <c r="Q14" s="74" t="s">
        <v>218</v>
      </c>
      <c r="R14" s="74" t="s">
        <v>86</v>
      </c>
      <c r="T14" s="615">
        <f>GEN!B4</f>
        <v>0</v>
      </c>
      <c r="U14" s="615"/>
      <c r="V14" s="615"/>
      <c r="W14" s="615"/>
      <c r="X14" s="615"/>
      <c r="Y14" s="74" t="s">
        <v>87</v>
      </c>
      <c r="AA14" s="616">
        <f>'REP FORM'!F18</f>
        <v>0</v>
      </c>
      <c r="AB14" s="616"/>
      <c r="AC14" s="616"/>
      <c r="AD14" s="616"/>
      <c r="AE14" s="616"/>
      <c r="AF14" s="74" t="s">
        <v>88</v>
      </c>
    </row>
    <row r="16" spans="3:4" ht="11.25">
      <c r="C16" s="74">
        <v>3</v>
      </c>
      <c r="D16" s="74" t="s">
        <v>89</v>
      </c>
    </row>
    <row r="17" spans="4:44" ht="11.25">
      <c r="D17" s="74" t="s">
        <v>90</v>
      </c>
      <c r="Q17" s="74" t="s">
        <v>218</v>
      </c>
      <c r="S17" s="617">
        <f>IF('REP FORM'!D18="","",IF('REP FORM'!D18=7,"Russia",IF('REP FORM'!D18=370,"Latvia",IF('REP FORM'!D18=358,"Finland",IF('REP FORM'!D18=44,"U.K.",IF('REP FORM'!D18=47,"Norway",IF('REP FORM'!D18=49,"Germany",AL17)))))))</f>
      </c>
      <c r="T17" s="604"/>
      <c r="U17" s="604"/>
      <c r="V17" s="604"/>
      <c r="W17" s="604"/>
      <c r="X17" s="604"/>
      <c r="Y17" s="604"/>
      <c r="Z17" s="604"/>
      <c r="AA17" s="604"/>
      <c r="AB17" s="604"/>
      <c r="AC17" s="604"/>
      <c r="AD17" s="604"/>
      <c r="AE17" s="604"/>
      <c r="AF17" s="604"/>
      <c r="AL17" s="99" t="str">
        <f>IF('REP FORM'!D18=45,"Denmark",IF('REP FORM'!D18=48,"Poland",IF('REP FORM'!D18=371,"Latvia",IF('REP FORM'!D18=372,"Estonia",IF('REP FORM'!D18=46,"Sweden",IF('REP FORM'!D18=31,"The Netherlands",IF('REP FORM'!D18=33,"France","Belgium")))))))</f>
        <v>Belgium</v>
      </c>
      <c r="AM17" s="99"/>
      <c r="AN17" s="99"/>
      <c r="AO17" s="99"/>
      <c r="AP17" s="99"/>
      <c r="AQ17" s="99"/>
      <c r="AR17" s="99"/>
    </row>
    <row r="18" spans="4:32" ht="11.25">
      <c r="D18" s="74" t="s">
        <v>91</v>
      </c>
      <c r="Q18" s="74" t="s">
        <v>218</v>
      </c>
      <c r="R18" s="74" t="s">
        <v>92</v>
      </c>
      <c r="T18" s="612">
        <f>'REP FORM'!F40</f>
        <v>0</v>
      </c>
      <c r="U18" s="612"/>
      <c r="V18" s="612"/>
      <c r="W18" s="612"/>
      <c r="X18" s="612"/>
      <c r="Y18" s="74" t="s">
        <v>93</v>
      </c>
      <c r="Z18" s="613">
        <f>'REP FORM'!J40</f>
        <v>0</v>
      </c>
      <c r="AA18" s="613"/>
      <c r="AB18" s="613"/>
      <c r="AC18" s="613"/>
      <c r="AD18" s="613"/>
      <c r="AE18" s="613"/>
      <c r="AF18" s="101" t="s">
        <v>94</v>
      </c>
    </row>
    <row r="19" spans="18:32" ht="12" thickBot="1">
      <c r="R19" s="74" t="s">
        <v>95</v>
      </c>
      <c r="T19" s="612">
        <f>'REP FORM'!P40</f>
        <v>0</v>
      </c>
      <c r="U19" s="612"/>
      <c r="V19" s="612"/>
      <c r="W19" s="612"/>
      <c r="X19" s="612"/>
      <c r="Y19" s="74" t="s">
        <v>93</v>
      </c>
      <c r="Z19" s="613">
        <f>'REP FORM'!T40</f>
        <v>0</v>
      </c>
      <c r="AA19" s="613"/>
      <c r="AB19" s="613"/>
      <c r="AC19" s="613"/>
      <c r="AD19" s="613"/>
      <c r="AE19" s="613"/>
      <c r="AF19" s="101" t="s">
        <v>94</v>
      </c>
    </row>
    <row r="20" spans="5:28" ht="12" thickBot="1">
      <c r="E20" s="74" t="s">
        <v>96</v>
      </c>
      <c r="Q20" s="74" t="s">
        <v>218</v>
      </c>
      <c r="S20" s="102"/>
      <c r="U20" s="74" t="s">
        <v>97</v>
      </c>
      <c r="Z20" s="102"/>
      <c r="AB20" s="74" t="s">
        <v>98</v>
      </c>
    </row>
    <row r="22" ht="11.25">
      <c r="C22" s="74" t="s">
        <v>99</v>
      </c>
    </row>
    <row r="23" spans="4:32" ht="11.25">
      <c r="D23" s="74" t="s">
        <v>100</v>
      </c>
      <c r="Q23" s="74" t="s">
        <v>218</v>
      </c>
      <c r="R23" s="624">
        <f>IF('REP FORM'!D31="","",'REP FORM'!D31)</f>
      </c>
      <c r="S23" s="624"/>
      <c r="T23" s="624"/>
      <c r="U23" s="624"/>
      <c r="V23" s="624"/>
      <c r="W23" s="624"/>
      <c r="X23" s="624"/>
      <c r="Y23" s="624"/>
      <c r="Z23" s="624"/>
      <c r="AA23" s="624"/>
      <c r="AB23" s="624"/>
      <c r="AC23" s="624"/>
      <c r="AD23" s="624"/>
      <c r="AE23" s="624"/>
      <c r="AF23" s="624"/>
    </row>
    <row r="24" spans="4:25" ht="11.25">
      <c r="D24" s="74" t="s">
        <v>101</v>
      </c>
      <c r="Q24" s="74" t="s">
        <v>218</v>
      </c>
      <c r="R24" s="614">
        <f>'REP FORM'!AS18</f>
      </c>
      <c r="S24" s="614"/>
      <c r="T24" s="614"/>
      <c r="U24" s="614"/>
      <c r="V24" s="614"/>
      <c r="W24" s="614"/>
      <c r="X24" s="614"/>
      <c r="Y24" s="237" t="s">
        <v>387</v>
      </c>
    </row>
    <row r="25" spans="4:33" ht="11.25">
      <c r="D25" s="74" t="s">
        <v>102</v>
      </c>
      <c r="Q25" s="74" t="s">
        <v>218</v>
      </c>
      <c r="R25" s="74" t="s">
        <v>103</v>
      </c>
      <c r="T25" s="610">
        <f>'REP FORM'!U18</f>
        <v>0</v>
      </c>
      <c r="U25" s="610"/>
      <c r="V25" s="74" t="s">
        <v>104</v>
      </c>
      <c r="X25" s="74" t="s">
        <v>105</v>
      </c>
      <c r="Z25" s="610">
        <f>'REP FORM'!X18</f>
        <v>0</v>
      </c>
      <c r="AA25" s="610"/>
      <c r="AB25" s="74" t="s">
        <v>104</v>
      </c>
      <c r="AC25" s="74" t="s">
        <v>106</v>
      </c>
      <c r="AE25" s="608">
        <f>'REP FORM'!AA18</f>
        <v>0</v>
      </c>
      <c r="AF25" s="604"/>
      <c r="AG25" s="74" t="s">
        <v>64</v>
      </c>
    </row>
    <row r="26" spans="4:22" ht="11.25">
      <c r="D26" s="74" t="s">
        <v>107</v>
      </c>
      <c r="R26" s="591">
        <f>'REP FORM'!AD18</f>
      </c>
      <c r="S26" s="591"/>
      <c r="T26" s="591"/>
      <c r="U26" s="591"/>
      <c r="V26" s="237" t="s">
        <v>388</v>
      </c>
    </row>
    <row r="27" spans="4:28" ht="11.25">
      <c r="D27" s="74" t="s">
        <v>108</v>
      </c>
      <c r="Q27" s="74" t="s">
        <v>218</v>
      </c>
      <c r="R27" s="79" t="s">
        <v>109</v>
      </c>
      <c r="S27" s="608">
        <f>'REP FORM'!AG18</f>
        <v>0</v>
      </c>
      <c r="T27" s="604"/>
      <c r="U27" s="604"/>
      <c r="V27" s="74" t="s">
        <v>64</v>
      </c>
      <c r="X27" s="74" t="s">
        <v>110</v>
      </c>
      <c r="Y27" s="608">
        <f>'REP FORM'!AM18</f>
        <v>0</v>
      </c>
      <c r="Z27" s="604"/>
      <c r="AA27" s="604"/>
      <c r="AB27" s="74" t="s">
        <v>64</v>
      </c>
    </row>
    <row r="28" spans="5:28" ht="11.25">
      <c r="E28" s="74" t="s">
        <v>115</v>
      </c>
      <c r="Q28" s="74" t="s">
        <v>218</v>
      </c>
      <c r="R28" s="74" t="s">
        <v>111</v>
      </c>
      <c r="S28" s="608">
        <f>'REP FORM'!AI18</f>
        <v>0</v>
      </c>
      <c r="T28" s="604"/>
      <c r="U28" s="604"/>
      <c r="V28" s="74" t="s">
        <v>64</v>
      </c>
      <c r="X28" s="74" t="s">
        <v>113</v>
      </c>
      <c r="Y28" s="608">
        <f>'REP FORM'!AO18</f>
        <v>0</v>
      </c>
      <c r="Z28" s="604"/>
      <c r="AA28" s="604"/>
      <c r="AB28" s="74" t="s">
        <v>64</v>
      </c>
    </row>
    <row r="29" spans="5:28" ht="11.25">
      <c r="E29" s="74" t="s">
        <v>116</v>
      </c>
      <c r="Q29" s="74" t="s">
        <v>218</v>
      </c>
      <c r="R29" s="74" t="s">
        <v>112</v>
      </c>
      <c r="S29" s="608">
        <f>'REP FORM'!AK18</f>
        <v>0</v>
      </c>
      <c r="T29" s="604"/>
      <c r="U29" s="604"/>
      <c r="V29" s="74" t="s">
        <v>64</v>
      </c>
      <c r="X29" s="74" t="s">
        <v>114</v>
      </c>
      <c r="Y29" s="76"/>
      <c r="Z29" s="608">
        <f>'REP FORM'!AQ18</f>
        <v>0</v>
      </c>
      <c r="AA29" s="604"/>
      <c r="AB29" s="74" t="s">
        <v>64</v>
      </c>
    </row>
    <row r="31" ht="12" thickBot="1">
      <c r="C31" s="74" t="s">
        <v>117</v>
      </c>
    </row>
    <row r="32" spans="4:31" ht="12" thickBot="1">
      <c r="D32" s="74" t="s">
        <v>118</v>
      </c>
      <c r="Q32" s="74" t="s">
        <v>218</v>
      </c>
      <c r="R32" s="96">
        <f>'REP FORM'!P31</f>
        <v>0</v>
      </c>
      <c r="S32" s="74" t="s">
        <v>120</v>
      </c>
      <c r="V32" s="96">
        <f>'REP FORM'!J31</f>
        <v>0</v>
      </c>
      <c r="W32" s="74" t="s">
        <v>56</v>
      </c>
      <c r="Z32" s="96">
        <f>'REP FORM'!L31</f>
        <v>0</v>
      </c>
      <c r="AA32" s="74" t="s">
        <v>17</v>
      </c>
      <c r="AD32" s="96">
        <f>'REP FORM'!N31</f>
        <v>0</v>
      </c>
      <c r="AE32" s="74" t="s">
        <v>18</v>
      </c>
    </row>
    <row r="33" spans="4:31" ht="12" thickBot="1">
      <c r="D33" s="74" t="s">
        <v>119</v>
      </c>
      <c r="Q33" s="74" t="s">
        <v>218</v>
      </c>
      <c r="R33" s="96">
        <f>'REP FORM'!T31</f>
        <v>0</v>
      </c>
      <c r="S33" s="74" t="s">
        <v>122</v>
      </c>
      <c r="V33" s="96">
        <f>'REP FORM'!X31</f>
        <v>0</v>
      </c>
      <c r="W33" s="74" t="s">
        <v>121</v>
      </c>
      <c r="Z33" s="96">
        <f>'REP FORM'!V31</f>
        <v>0</v>
      </c>
      <c r="AA33" s="74" t="s">
        <v>123</v>
      </c>
      <c r="AD33" s="96"/>
      <c r="AE33" s="74" t="s">
        <v>114</v>
      </c>
    </row>
    <row r="34" spans="18:30" ht="12" thickBot="1">
      <c r="R34" s="96">
        <f>'REP FORM'!R31</f>
        <v>0</v>
      </c>
      <c r="S34" s="74" t="s">
        <v>65</v>
      </c>
      <c r="V34" s="96">
        <f>'REP FORM'!Z31</f>
        <v>0</v>
      </c>
      <c r="W34" s="74" t="s">
        <v>255</v>
      </c>
      <c r="Z34" s="241"/>
      <c r="AD34" s="241"/>
    </row>
    <row r="35" spans="4:31" ht="11.25">
      <c r="D35" s="74" t="s">
        <v>124</v>
      </c>
      <c r="Q35" s="74" t="s">
        <v>218</v>
      </c>
      <c r="R35" s="74" t="s">
        <v>127</v>
      </c>
      <c r="V35" s="586"/>
      <c r="W35" s="586"/>
      <c r="Z35" s="74" t="s">
        <v>128</v>
      </c>
      <c r="AD35" s="604">
        <f>'REP FORM'!V31</f>
        <v>0</v>
      </c>
      <c r="AE35" s="604"/>
    </row>
    <row r="36" spans="4:37" ht="11.25">
      <c r="D36" s="74" t="s">
        <v>125</v>
      </c>
      <c r="Q36" s="74" t="s">
        <v>218</v>
      </c>
      <c r="R36" s="74" t="s">
        <v>129</v>
      </c>
      <c r="V36" s="586"/>
      <c r="W36" s="586"/>
      <c r="Z36" s="74" t="s">
        <v>130</v>
      </c>
      <c r="AD36" s="609">
        <f>'REP FORM'!AY18</f>
        <v>0</v>
      </c>
      <c r="AE36" s="624"/>
      <c r="AK36" s="238"/>
    </row>
    <row r="37" spans="4:32" ht="11.25">
      <c r="D37" s="74" t="s">
        <v>126</v>
      </c>
      <c r="Q37" s="74" t="s">
        <v>218</v>
      </c>
      <c r="R37" s="581"/>
      <c r="S37" s="581"/>
      <c r="T37" s="581"/>
      <c r="U37" s="581"/>
      <c r="V37" s="581"/>
      <c r="W37" s="581"/>
      <c r="X37" s="581"/>
      <c r="Y37" s="581"/>
      <c r="Z37" s="581"/>
      <c r="AA37" s="581"/>
      <c r="AB37" s="581"/>
      <c r="AC37" s="581"/>
      <c r="AD37" s="581"/>
      <c r="AE37" s="581"/>
      <c r="AF37" s="581"/>
    </row>
    <row r="39" ht="11.25">
      <c r="C39" s="74" t="s">
        <v>132</v>
      </c>
    </row>
    <row r="40" spans="4:39" ht="11.25">
      <c r="D40" s="74" t="s">
        <v>136</v>
      </c>
      <c r="Q40" s="74" t="s">
        <v>218</v>
      </c>
      <c r="R40" s="74" t="s">
        <v>133</v>
      </c>
      <c r="U40" s="623">
        <f>'REP FORM'!AB31</f>
        <v>0</v>
      </c>
      <c r="V40" s="623"/>
      <c r="W40" s="74" t="s">
        <v>134</v>
      </c>
      <c r="Z40" s="74" t="s">
        <v>135</v>
      </c>
      <c r="AA40" s="94"/>
      <c r="AB40" s="608">
        <f>'REP FORM'!AE31</f>
        <v>0</v>
      </c>
      <c r="AC40" s="604"/>
      <c r="AD40" s="74" t="str">
        <f>'REP FORM'!AE27</f>
        <v>KTS</v>
      </c>
      <c r="AL40" s="147"/>
      <c r="AM40" s="148"/>
    </row>
    <row r="41" spans="4:27" ht="11.25">
      <c r="D41" s="74" t="s">
        <v>140</v>
      </c>
      <c r="Q41" s="74" t="s">
        <v>218</v>
      </c>
      <c r="R41" s="74" t="s">
        <v>137</v>
      </c>
      <c r="S41" s="608">
        <f>('REP FORM'!AM31*1.852)</f>
        <v>0</v>
      </c>
      <c r="T41" s="604"/>
      <c r="U41" s="74" t="s">
        <v>104</v>
      </c>
      <c r="W41" s="74" t="s">
        <v>138</v>
      </c>
      <c r="Y41" s="604" t="str">
        <f>IF('REP FORM'!AG31="SKC","0",IF('REP FORM'!AG31="FEW","1-2",IF('REP FORM'!AG31="SCT","3-4",IF('REP FORM'!AG31="BKN","5-7",IF('REP FORM'!AG31="OVC",8,"N/A")))))</f>
        <v>N/A</v>
      </c>
      <c r="Z41" s="604"/>
      <c r="AA41" s="74" t="s">
        <v>139</v>
      </c>
    </row>
    <row r="42" spans="4:38" ht="11.25">
      <c r="D42" s="74" t="s">
        <v>141</v>
      </c>
      <c r="Q42" s="74" t="s">
        <v>218</v>
      </c>
      <c r="R42" s="74" t="s">
        <v>142</v>
      </c>
      <c r="U42" s="604" t="str">
        <f>AL42</f>
        <v>0</v>
      </c>
      <c r="V42" s="604"/>
      <c r="W42" s="74" t="s">
        <v>143</v>
      </c>
      <c r="Y42" s="74" t="s">
        <v>144</v>
      </c>
      <c r="AB42" s="586"/>
      <c r="AC42" s="586"/>
      <c r="AD42" s="74" t="s">
        <v>134</v>
      </c>
      <c r="AL42" s="74" t="str">
        <f>IF('REP FORM'!AO31=0,"0",IF('REP FORM'!AO31=1,"0-0,23",IF('REP FORM'!AO31=2,"0,25-1",IF('REP FORM'!AO31=3,"0,75-2",IF('REP FORM'!AO31=4,"2-3",IF('REP FORM'!AO31=5,"3-6",IF('REP FORM'!AO31=6,"5-7",IF('REP FORM'!AO31=7,"7-12","&gt;12"))))))))</f>
        <v>0</v>
      </c>
    </row>
    <row r="43" ht="12" thickBot="1"/>
    <row r="44" spans="2:33" ht="11.25">
      <c r="B44" s="605" t="s">
        <v>145</v>
      </c>
      <c r="C44" s="60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row>
    <row r="45" spans="2:33" ht="11.25">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row>
    <row r="46" ht="11.25">
      <c r="C46" s="74" t="s">
        <v>146</v>
      </c>
    </row>
    <row r="47" spans="4:32" ht="11.25">
      <c r="D47" s="74" t="s">
        <v>147</v>
      </c>
      <c r="Q47" s="74" t="s">
        <v>218</v>
      </c>
      <c r="R47" s="586"/>
      <c r="S47" s="586"/>
      <c r="T47" s="586"/>
      <c r="U47" s="586"/>
      <c r="V47" s="586"/>
      <c r="W47" s="586"/>
      <c r="X47" s="586"/>
      <c r="Y47" s="586"/>
      <c r="Z47" s="586"/>
      <c r="AA47" s="586"/>
      <c r="AB47" s="586"/>
      <c r="AC47" s="586"/>
      <c r="AD47" s="586"/>
      <c r="AE47" s="586"/>
      <c r="AF47" s="586"/>
    </row>
    <row r="48" spans="4:32" ht="11.25">
      <c r="D48" s="74" t="s">
        <v>148</v>
      </c>
      <c r="Q48" s="74" t="s">
        <v>218</v>
      </c>
      <c r="R48" s="74" t="s">
        <v>149</v>
      </c>
      <c r="U48" s="586"/>
      <c r="V48" s="586"/>
      <c r="W48" s="586"/>
      <c r="X48" s="586"/>
      <c r="Z48" s="74" t="s">
        <v>150</v>
      </c>
      <c r="AC48" s="586"/>
      <c r="AD48" s="586"/>
      <c r="AE48" s="586"/>
      <c r="AF48" s="586"/>
    </row>
    <row r="49" spans="4:32" ht="11.25">
      <c r="D49" s="74" t="s">
        <v>151</v>
      </c>
      <c r="Q49" s="74" t="s">
        <v>218</v>
      </c>
      <c r="R49" s="586"/>
      <c r="S49" s="586"/>
      <c r="T49" s="586"/>
      <c r="U49" s="586"/>
      <c r="V49" s="586"/>
      <c r="W49" s="586"/>
      <c r="X49" s="586"/>
      <c r="Y49" s="586"/>
      <c r="Z49" s="586"/>
      <c r="AA49" s="586"/>
      <c r="AB49" s="586"/>
      <c r="AC49" s="586"/>
      <c r="AD49" s="586"/>
      <c r="AE49" s="586"/>
      <c r="AF49" s="586"/>
    </row>
    <row r="50" spans="4:32" ht="11.25">
      <c r="D50" s="74" t="s">
        <v>152</v>
      </c>
      <c r="Q50" s="74" t="s">
        <v>218</v>
      </c>
      <c r="R50" s="586"/>
      <c r="S50" s="586"/>
      <c r="T50" s="586"/>
      <c r="U50" s="586"/>
      <c r="V50" s="586"/>
      <c r="W50" s="586"/>
      <c r="X50" s="586"/>
      <c r="Y50" s="586"/>
      <c r="Z50" s="586"/>
      <c r="AA50" s="586"/>
      <c r="AB50" s="586"/>
      <c r="AC50" s="586"/>
      <c r="AD50" s="586"/>
      <c r="AE50" s="586"/>
      <c r="AF50" s="586"/>
    </row>
    <row r="51" spans="4:32" ht="11.25">
      <c r="D51" s="74" t="s">
        <v>153</v>
      </c>
      <c r="Q51" s="74" t="s">
        <v>218</v>
      </c>
      <c r="R51" s="586"/>
      <c r="S51" s="586"/>
      <c r="T51" s="586"/>
      <c r="U51" s="586"/>
      <c r="V51" s="76" t="s">
        <v>93</v>
      </c>
      <c r="W51" s="586"/>
      <c r="X51" s="586"/>
      <c r="Y51" s="586"/>
      <c r="Z51" s="586"/>
      <c r="AA51" s="76" t="s">
        <v>94</v>
      </c>
      <c r="AB51" s="76"/>
      <c r="AC51" s="586"/>
      <c r="AD51" s="586"/>
      <c r="AE51" s="586"/>
      <c r="AF51" s="74" t="s">
        <v>88</v>
      </c>
    </row>
    <row r="52" spans="4:30" ht="11.25">
      <c r="D52" s="74" t="s">
        <v>154</v>
      </c>
      <c r="Q52" s="74" t="s">
        <v>218</v>
      </c>
      <c r="R52" s="74" t="s">
        <v>155</v>
      </c>
      <c r="U52" s="586"/>
      <c r="V52" s="586"/>
      <c r="W52" s="74" t="s">
        <v>134</v>
      </c>
      <c r="Z52" s="74" t="s">
        <v>156</v>
      </c>
      <c r="AB52" s="586"/>
      <c r="AC52" s="586"/>
      <c r="AD52" s="74" t="s">
        <v>157</v>
      </c>
    </row>
    <row r="53" spans="4:32" ht="11.25">
      <c r="D53" s="74" t="s">
        <v>158</v>
      </c>
      <c r="Q53" s="74" t="s">
        <v>218</v>
      </c>
      <c r="R53" s="586"/>
      <c r="S53" s="586"/>
      <c r="T53" s="586"/>
      <c r="U53" s="586"/>
      <c r="V53" s="586"/>
      <c r="W53" s="586"/>
      <c r="X53" s="586"/>
      <c r="Y53" s="586"/>
      <c r="Z53" s="586"/>
      <c r="AA53" s="586"/>
      <c r="AB53" s="586"/>
      <c r="AC53" s="586"/>
      <c r="AD53" s="586"/>
      <c r="AE53" s="586"/>
      <c r="AF53" s="586"/>
    </row>
    <row r="54" spans="4:32" ht="11.25">
      <c r="D54" s="74" t="s">
        <v>159</v>
      </c>
      <c r="Q54" s="74" t="s">
        <v>218</v>
      </c>
      <c r="R54" s="586"/>
      <c r="S54" s="586"/>
      <c r="T54" s="586"/>
      <c r="U54" s="586"/>
      <c r="V54" s="586"/>
      <c r="W54" s="586"/>
      <c r="X54" s="586"/>
      <c r="Y54" s="586"/>
      <c r="Z54" s="586"/>
      <c r="AA54" s="586"/>
      <c r="AB54" s="586"/>
      <c r="AC54" s="586"/>
      <c r="AD54" s="586"/>
      <c r="AE54" s="586"/>
      <c r="AF54" s="586"/>
    </row>
    <row r="55" spans="4:32" ht="11.25">
      <c r="D55" s="74" t="s">
        <v>160</v>
      </c>
      <c r="Q55" s="74" t="s">
        <v>218</v>
      </c>
      <c r="R55" s="586"/>
      <c r="S55" s="586"/>
      <c r="T55" s="586"/>
      <c r="U55" s="586"/>
      <c r="V55" s="586"/>
      <c r="W55" s="586"/>
      <c r="X55" s="586"/>
      <c r="Y55" s="586"/>
      <c r="Z55" s="586"/>
      <c r="AA55" s="586"/>
      <c r="AB55" s="586"/>
      <c r="AC55" s="586"/>
      <c r="AD55" s="586"/>
      <c r="AE55" s="586"/>
      <c r="AF55" s="586"/>
    </row>
    <row r="56" spans="4:32" ht="11.25">
      <c r="D56" s="74" t="s">
        <v>161</v>
      </c>
      <c r="Q56" s="74" t="s">
        <v>218</v>
      </c>
      <c r="R56" s="586"/>
      <c r="S56" s="586"/>
      <c r="T56" s="586"/>
      <c r="U56" s="586"/>
      <c r="V56" s="586"/>
      <c r="W56" s="586"/>
      <c r="X56" s="586"/>
      <c r="Y56" s="586"/>
      <c r="Z56" s="586"/>
      <c r="AA56" s="586"/>
      <c r="AB56" s="586"/>
      <c r="AC56" s="586"/>
      <c r="AD56" s="586"/>
      <c r="AE56" s="586"/>
      <c r="AF56" s="586"/>
    </row>
    <row r="57" spans="3:17" ht="11.25">
      <c r="C57" s="74" t="s">
        <v>162</v>
      </c>
      <c r="Q57" s="74" t="s">
        <v>218</v>
      </c>
    </row>
    <row r="58" spans="4:31" ht="11.25">
      <c r="D58" s="74" t="s">
        <v>163</v>
      </c>
      <c r="Q58" s="74" t="s">
        <v>218</v>
      </c>
      <c r="R58" s="74" t="s">
        <v>164</v>
      </c>
      <c r="U58" s="586"/>
      <c r="V58" s="586"/>
      <c r="X58" s="74" t="s">
        <v>165</v>
      </c>
      <c r="AC58" s="586"/>
      <c r="AD58" s="586"/>
      <c r="AE58" s="74" t="s">
        <v>166</v>
      </c>
    </row>
    <row r="59" spans="4:32" ht="11.25">
      <c r="D59" s="74" t="s">
        <v>167</v>
      </c>
      <c r="Q59" s="74" t="s">
        <v>218</v>
      </c>
      <c r="R59" s="586"/>
      <c r="S59" s="586"/>
      <c r="T59" s="586"/>
      <c r="U59" s="586"/>
      <c r="V59" s="586"/>
      <c r="W59" s="586"/>
      <c r="X59" s="586"/>
      <c r="Y59" s="586"/>
      <c r="Z59" s="586"/>
      <c r="AA59" s="586"/>
      <c r="AB59" s="586"/>
      <c r="AC59" s="586"/>
      <c r="AD59" s="586"/>
      <c r="AE59" s="586"/>
      <c r="AF59" s="586"/>
    </row>
    <row r="60" spans="4:32" ht="11.25">
      <c r="D60" s="74" t="s">
        <v>168</v>
      </c>
      <c r="Q60" s="74" t="s">
        <v>218</v>
      </c>
      <c r="R60" s="586"/>
      <c r="S60" s="586"/>
      <c r="T60" s="586"/>
      <c r="U60" s="586"/>
      <c r="V60" s="586"/>
      <c r="W60" s="586"/>
      <c r="X60" s="586"/>
      <c r="Y60" s="586"/>
      <c r="Z60" s="586"/>
      <c r="AA60" s="586"/>
      <c r="AB60" s="586"/>
      <c r="AC60" s="586"/>
      <c r="AD60" s="586"/>
      <c r="AE60" s="586"/>
      <c r="AF60" s="586"/>
    </row>
    <row r="61" spans="4:31" ht="11.25">
      <c r="D61" s="74" t="s">
        <v>169</v>
      </c>
      <c r="Q61" s="74" t="s">
        <v>218</v>
      </c>
      <c r="R61" s="586"/>
      <c r="S61" s="586"/>
      <c r="T61" s="586"/>
      <c r="U61" s="586"/>
      <c r="V61" s="586"/>
      <c r="W61" s="586"/>
      <c r="X61" s="586"/>
      <c r="Y61" s="586"/>
      <c r="Z61" s="74" t="s">
        <v>170</v>
      </c>
      <c r="AB61" s="586"/>
      <c r="AC61" s="586"/>
      <c r="AD61" s="586"/>
      <c r="AE61" s="586"/>
    </row>
    <row r="62" spans="4:32" ht="11.25">
      <c r="D62" s="74" t="s">
        <v>171</v>
      </c>
      <c r="Q62" s="74" t="s">
        <v>218</v>
      </c>
      <c r="R62" s="586"/>
      <c r="S62" s="586"/>
      <c r="T62" s="586"/>
      <c r="U62" s="586"/>
      <c r="V62" s="586"/>
      <c r="W62" s="586"/>
      <c r="X62" s="586"/>
      <c r="Y62" s="586"/>
      <c r="Z62" s="586"/>
      <c r="AA62" s="586"/>
      <c r="AB62" s="586"/>
      <c r="AC62" s="586"/>
      <c r="AD62" s="586"/>
      <c r="AE62" s="586"/>
      <c r="AF62" s="586"/>
    </row>
    <row r="63" spans="18:32" ht="11.25">
      <c r="R63" s="586"/>
      <c r="S63" s="586"/>
      <c r="T63" s="586"/>
      <c r="U63" s="586"/>
      <c r="V63" s="586"/>
      <c r="W63" s="586"/>
      <c r="X63" s="586"/>
      <c r="Y63" s="586"/>
      <c r="Z63" s="586"/>
      <c r="AA63" s="586"/>
      <c r="AB63" s="586"/>
      <c r="AC63" s="586"/>
      <c r="AD63" s="586"/>
      <c r="AE63" s="586"/>
      <c r="AF63" s="586"/>
    </row>
    <row r="64" spans="18:32" ht="11.25">
      <c r="R64" s="586"/>
      <c r="S64" s="586"/>
      <c r="T64" s="586"/>
      <c r="U64" s="586"/>
      <c r="V64" s="586"/>
      <c r="W64" s="586"/>
      <c r="X64" s="586"/>
      <c r="Y64" s="586"/>
      <c r="Z64" s="586"/>
      <c r="AA64" s="586"/>
      <c r="AB64" s="586"/>
      <c r="AC64" s="586"/>
      <c r="AD64" s="586"/>
      <c r="AE64" s="586"/>
      <c r="AF64" s="586"/>
    </row>
    <row r="67" ht="12" thickBot="1"/>
    <row r="68" spans="2:33" ht="11.25">
      <c r="B68" s="605" t="s">
        <v>172</v>
      </c>
      <c r="C68" s="605"/>
      <c r="D68" s="605"/>
      <c r="E68" s="605"/>
      <c r="F68" s="605"/>
      <c r="G68" s="605"/>
      <c r="H68" s="605"/>
      <c r="I68" s="605"/>
      <c r="J68" s="605"/>
      <c r="K68" s="605"/>
      <c r="L68" s="605"/>
      <c r="M68" s="605"/>
      <c r="N68" s="605"/>
      <c r="O68" s="605"/>
      <c r="P68" s="605"/>
      <c r="Q68" s="605"/>
      <c r="R68" s="605"/>
      <c r="S68" s="605"/>
      <c r="T68" s="605"/>
      <c r="U68" s="605"/>
      <c r="V68" s="605"/>
      <c r="W68" s="605"/>
      <c r="X68" s="605"/>
      <c r="Y68" s="605"/>
      <c r="Z68" s="605"/>
      <c r="AA68" s="605"/>
      <c r="AB68" s="605"/>
      <c r="AC68" s="605"/>
      <c r="AD68" s="605"/>
      <c r="AE68" s="605"/>
      <c r="AF68" s="605"/>
      <c r="AG68" s="605"/>
    </row>
    <row r="70" ht="11.25">
      <c r="C70" s="74" t="s">
        <v>173</v>
      </c>
    </row>
    <row r="71" spans="4:32" ht="11.25">
      <c r="D71" s="74" t="s">
        <v>174</v>
      </c>
      <c r="Q71" s="74" t="s">
        <v>218</v>
      </c>
      <c r="R71" s="74" t="s">
        <v>28</v>
      </c>
      <c r="T71" s="604"/>
      <c r="U71" s="604"/>
      <c r="V71" s="604"/>
      <c r="W71" s="604"/>
      <c r="X71" s="604"/>
      <c r="Y71" s="74" t="s">
        <v>175</v>
      </c>
      <c r="AA71" s="604"/>
      <c r="AB71" s="604"/>
      <c r="AC71" s="604"/>
      <c r="AD71" s="604"/>
      <c r="AE71" s="604"/>
      <c r="AF71" s="604"/>
    </row>
    <row r="72" spans="4:32" ht="11.25">
      <c r="D72" s="74" t="s">
        <v>176</v>
      </c>
      <c r="Q72" s="74" t="s">
        <v>218</v>
      </c>
      <c r="R72" s="604"/>
      <c r="S72" s="604"/>
      <c r="T72" s="604"/>
      <c r="U72" s="604"/>
      <c r="V72" s="604"/>
      <c r="W72" s="604"/>
      <c r="X72" s="74" t="s">
        <v>93</v>
      </c>
      <c r="Y72" s="604"/>
      <c r="Z72" s="604"/>
      <c r="AA72" s="604"/>
      <c r="AB72" s="604"/>
      <c r="AC72" s="604"/>
      <c r="AD72" s="604"/>
      <c r="AE72" s="604"/>
      <c r="AF72" s="74" t="s">
        <v>94</v>
      </c>
    </row>
    <row r="73" spans="4:32" ht="11.25">
      <c r="D73" s="74" t="s">
        <v>177</v>
      </c>
      <c r="Q73" s="74" t="s">
        <v>218</v>
      </c>
      <c r="R73" s="604"/>
      <c r="S73" s="604"/>
      <c r="T73" s="604"/>
      <c r="U73" s="604"/>
      <c r="V73" s="604"/>
      <c r="W73" s="604"/>
      <c r="X73" s="604"/>
      <c r="Y73" s="604"/>
      <c r="Z73" s="604"/>
      <c r="AA73" s="604"/>
      <c r="AB73" s="604"/>
      <c r="AC73" s="604"/>
      <c r="AD73" s="604"/>
      <c r="AE73" s="604"/>
      <c r="AF73" s="604"/>
    </row>
    <row r="75" spans="3:4" ht="11.25">
      <c r="C75" s="74" t="s">
        <v>178</v>
      </c>
      <c r="D75" s="74" t="s">
        <v>179</v>
      </c>
    </row>
    <row r="76" spans="4:31" ht="11.25">
      <c r="D76" s="74" t="s">
        <v>180</v>
      </c>
      <c r="Q76" s="74" t="s">
        <v>218</v>
      </c>
      <c r="R76" s="74" t="s">
        <v>164</v>
      </c>
      <c r="U76" s="604"/>
      <c r="V76" s="604"/>
      <c r="X76" s="74" t="s">
        <v>165</v>
      </c>
      <c r="AC76" s="604"/>
      <c r="AD76" s="604"/>
      <c r="AE76" s="74" t="s">
        <v>166</v>
      </c>
    </row>
    <row r="77" spans="4:32" ht="11.25">
      <c r="D77" s="74" t="s">
        <v>181</v>
      </c>
      <c r="Q77" s="74" t="s">
        <v>218</v>
      </c>
      <c r="R77" s="604"/>
      <c r="S77" s="604"/>
      <c r="T77" s="604"/>
      <c r="U77" s="604"/>
      <c r="V77" s="604"/>
      <c r="W77" s="604"/>
      <c r="X77" s="604"/>
      <c r="Y77" s="604"/>
      <c r="Z77" s="604"/>
      <c r="AA77" s="604"/>
      <c r="AB77" s="604"/>
      <c r="AC77" s="604"/>
      <c r="AD77" s="604"/>
      <c r="AE77" s="604"/>
      <c r="AF77" s="604"/>
    </row>
    <row r="78" spans="4:32" ht="11.25">
      <c r="D78" s="74" t="s">
        <v>182</v>
      </c>
      <c r="Q78" s="74" t="s">
        <v>218</v>
      </c>
      <c r="R78" s="604"/>
      <c r="S78" s="604"/>
      <c r="T78" s="604"/>
      <c r="U78" s="604"/>
      <c r="V78" s="604"/>
      <c r="W78" s="604"/>
      <c r="X78" s="604"/>
      <c r="Y78" s="604"/>
      <c r="Z78" s="604"/>
      <c r="AA78" s="604"/>
      <c r="AB78" s="604"/>
      <c r="AC78" s="604"/>
      <c r="AD78" s="604"/>
      <c r="AE78" s="604"/>
      <c r="AF78" s="604"/>
    </row>
    <row r="79" spans="18:32" ht="11.25">
      <c r="R79" s="604"/>
      <c r="S79" s="604"/>
      <c r="T79" s="604"/>
      <c r="U79" s="604"/>
      <c r="V79" s="604"/>
      <c r="W79" s="604"/>
      <c r="X79" s="604"/>
      <c r="Y79" s="604"/>
      <c r="Z79" s="604"/>
      <c r="AA79" s="604"/>
      <c r="AB79" s="604"/>
      <c r="AC79" s="604"/>
      <c r="AD79" s="604"/>
      <c r="AE79" s="604"/>
      <c r="AF79" s="604"/>
    </row>
    <row r="80" spans="18:32" ht="11.25">
      <c r="R80" s="604"/>
      <c r="S80" s="604"/>
      <c r="T80" s="604"/>
      <c r="U80" s="604"/>
      <c r="V80" s="604"/>
      <c r="W80" s="604"/>
      <c r="X80" s="604"/>
      <c r="Y80" s="604"/>
      <c r="Z80" s="604"/>
      <c r="AA80" s="604"/>
      <c r="AB80" s="604"/>
      <c r="AC80" s="604"/>
      <c r="AD80" s="604"/>
      <c r="AE80" s="604"/>
      <c r="AF80" s="604"/>
    </row>
    <row r="82" ht="11.25">
      <c r="C82" s="74" t="s">
        <v>183</v>
      </c>
    </row>
    <row r="83" spans="4:32" ht="11.25">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row>
    <row r="84" spans="4:32" ht="11.25">
      <c r="D84" s="604"/>
      <c r="E84" s="604"/>
      <c r="F84" s="604"/>
      <c r="G84" s="604"/>
      <c r="H84" s="604"/>
      <c r="I84" s="604"/>
      <c r="J84" s="604"/>
      <c r="K84" s="604"/>
      <c r="L84" s="604"/>
      <c r="M84" s="604"/>
      <c r="N84" s="604"/>
      <c r="O84" s="604"/>
      <c r="P84" s="604"/>
      <c r="Q84" s="604"/>
      <c r="R84" s="604"/>
      <c r="S84" s="604"/>
      <c r="T84" s="604"/>
      <c r="U84" s="604"/>
      <c r="V84" s="604"/>
      <c r="W84" s="604"/>
      <c r="X84" s="604"/>
      <c r="Y84" s="604"/>
      <c r="Z84" s="604"/>
      <c r="AA84" s="604"/>
      <c r="AB84" s="604"/>
      <c r="AC84" s="604"/>
      <c r="AD84" s="604"/>
      <c r="AE84" s="604"/>
      <c r="AF84" s="604"/>
    </row>
    <row r="85" spans="4:32" ht="11.25">
      <c r="D85" s="604"/>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row>
    <row r="87" spans="1:33" ht="4.5" customHeight="1">
      <c r="A87" s="80"/>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2"/>
    </row>
    <row r="88" spans="1:33" ht="11.25">
      <c r="A88" s="83"/>
      <c r="B88" s="84"/>
      <c r="C88" s="85"/>
      <c r="D88" s="607" t="s">
        <v>184</v>
      </c>
      <c r="E88" s="607"/>
      <c r="F88" s="607"/>
      <c r="G88" s="607"/>
      <c r="H88" s="607"/>
      <c r="I88" s="607"/>
      <c r="J88" s="607"/>
      <c r="K88" s="607"/>
      <c r="L88" s="607"/>
      <c r="M88" s="607"/>
      <c r="N88" s="607"/>
      <c r="O88" s="607"/>
      <c r="P88" s="607"/>
      <c r="Q88" s="607"/>
      <c r="R88" s="607"/>
      <c r="S88" s="607"/>
      <c r="T88" s="607"/>
      <c r="U88" s="607"/>
      <c r="V88" s="607"/>
      <c r="W88" s="607"/>
      <c r="X88" s="607"/>
      <c r="Y88" s="607"/>
      <c r="Z88" s="607"/>
      <c r="AA88" s="85"/>
      <c r="AB88" s="85"/>
      <c r="AC88" s="85"/>
      <c r="AD88" s="85"/>
      <c r="AE88" s="85"/>
      <c r="AF88" s="85"/>
      <c r="AG88" s="86"/>
    </row>
    <row r="89" spans="1:33" ht="4.5" customHeight="1">
      <c r="A89" s="87"/>
      <c r="B89" s="88"/>
      <c r="C89" s="88"/>
      <c r="D89" s="89"/>
      <c r="E89" s="89"/>
      <c r="F89" s="89"/>
      <c r="G89" s="89"/>
      <c r="H89" s="89"/>
      <c r="I89" s="89"/>
      <c r="J89" s="89"/>
      <c r="K89" s="89"/>
      <c r="L89" s="89"/>
      <c r="M89" s="89"/>
      <c r="N89" s="89"/>
      <c r="O89" s="89"/>
      <c r="P89" s="89"/>
      <c r="Q89" s="89"/>
      <c r="R89" s="89"/>
      <c r="S89" s="89"/>
      <c r="T89" s="89"/>
      <c r="U89" s="89"/>
      <c r="V89" s="89"/>
      <c r="W89" s="89"/>
      <c r="X89" s="89"/>
      <c r="Y89" s="89"/>
      <c r="Z89" s="89"/>
      <c r="AA89" s="88"/>
      <c r="AB89" s="88"/>
      <c r="AC89" s="88"/>
      <c r="AD89" s="88"/>
      <c r="AE89" s="88"/>
      <c r="AF89" s="88"/>
      <c r="AG89" s="90"/>
    </row>
    <row r="91" ht="11.25">
      <c r="C91" s="74" t="s">
        <v>185</v>
      </c>
    </row>
    <row r="92" spans="4:32" ht="11.25">
      <c r="D92" s="74" t="s">
        <v>186</v>
      </c>
      <c r="Q92" s="74" t="s">
        <v>218</v>
      </c>
      <c r="R92" s="74" t="s">
        <v>28</v>
      </c>
      <c r="T92" s="604"/>
      <c r="U92" s="604"/>
      <c r="V92" s="604"/>
      <c r="W92" s="604"/>
      <c r="X92" s="604"/>
      <c r="Y92" s="74" t="s">
        <v>187</v>
      </c>
      <c r="AC92" s="604"/>
      <c r="AD92" s="604"/>
      <c r="AE92" s="604"/>
      <c r="AF92" s="604"/>
    </row>
    <row r="93" spans="4:32" ht="11.25">
      <c r="D93" s="74" t="s">
        <v>188</v>
      </c>
      <c r="Q93" s="74" t="s">
        <v>218</v>
      </c>
      <c r="R93" s="74" t="s">
        <v>189</v>
      </c>
      <c r="U93" s="604"/>
      <c r="V93" s="604"/>
      <c r="W93" s="604"/>
      <c r="X93" s="604"/>
      <c r="Y93" s="74" t="s">
        <v>190</v>
      </c>
      <c r="AB93" s="604"/>
      <c r="AC93" s="604"/>
      <c r="AD93" s="604"/>
      <c r="AE93" s="604"/>
      <c r="AF93" s="604"/>
    </row>
    <row r="94" spans="4:31" ht="11.25">
      <c r="D94" s="74" t="s">
        <v>191</v>
      </c>
      <c r="Q94" s="74" t="s">
        <v>218</v>
      </c>
      <c r="R94" s="74" t="s">
        <v>1</v>
      </c>
      <c r="T94" s="604"/>
      <c r="U94" s="604"/>
      <c r="V94" s="604"/>
      <c r="W94" s="604"/>
      <c r="X94" s="604"/>
      <c r="Y94" s="74" t="s">
        <v>192</v>
      </c>
      <c r="AA94" s="604"/>
      <c r="AB94" s="604"/>
      <c r="AC94" s="604"/>
      <c r="AD94" s="604"/>
      <c r="AE94" s="74" t="s">
        <v>88</v>
      </c>
    </row>
    <row r="96" ht="11.25">
      <c r="C96" s="74" t="s">
        <v>193</v>
      </c>
    </row>
    <row r="97" spans="4:32" ht="11.25">
      <c r="D97" s="74" t="s">
        <v>194</v>
      </c>
      <c r="Q97" s="74" t="s">
        <v>218</v>
      </c>
      <c r="R97" s="604"/>
      <c r="S97" s="604"/>
      <c r="T97" s="604"/>
      <c r="U97" s="604"/>
      <c r="V97" s="604"/>
      <c r="W97" s="604"/>
      <c r="X97" s="604"/>
      <c r="Y97" s="604"/>
      <c r="Z97" s="604"/>
      <c r="AA97" s="604"/>
      <c r="AB97" s="604"/>
      <c r="AC97" s="604"/>
      <c r="AD97" s="604"/>
      <c r="AE97" s="604"/>
      <c r="AF97" s="604"/>
    </row>
    <row r="98" spans="4:32" ht="11.25">
      <c r="D98" s="74" t="s">
        <v>195</v>
      </c>
      <c r="Q98" s="74" t="s">
        <v>218</v>
      </c>
      <c r="R98" s="74" t="s">
        <v>92</v>
      </c>
      <c r="T98" s="604"/>
      <c r="U98" s="604"/>
      <c r="V98" s="604"/>
      <c r="W98" s="604"/>
      <c r="X98" s="604"/>
      <c r="Y98" s="74" t="s">
        <v>93</v>
      </c>
      <c r="Z98" s="604"/>
      <c r="AA98" s="604"/>
      <c r="AB98" s="604"/>
      <c r="AC98" s="604"/>
      <c r="AD98" s="604"/>
      <c r="AE98" s="604"/>
      <c r="AF98" s="74" t="s">
        <v>94</v>
      </c>
    </row>
    <row r="99" spans="17:32" ht="12" thickBot="1">
      <c r="Q99" s="74" t="s">
        <v>218</v>
      </c>
      <c r="R99" s="74" t="s">
        <v>95</v>
      </c>
      <c r="T99" s="604"/>
      <c r="U99" s="604"/>
      <c r="V99" s="604"/>
      <c r="W99" s="604"/>
      <c r="X99" s="604"/>
      <c r="Y99" s="74" t="s">
        <v>93</v>
      </c>
      <c r="Z99" s="604"/>
      <c r="AA99" s="604"/>
      <c r="AB99" s="604"/>
      <c r="AC99" s="604"/>
      <c r="AD99" s="604"/>
      <c r="AE99" s="604"/>
      <c r="AF99" s="74" t="s">
        <v>94</v>
      </c>
    </row>
    <row r="100" spans="4:27" ht="12" thickBot="1">
      <c r="D100" s="74" t="s">
        <v>96</v>
      </c>
      <c r="Q100" s="74" t="s">
        <v>218</v>
      </c>
      <c r="R100" s="75"/>
      <c r="T100" s="74" t="s">
        <v>97</v>
      </c>
      <c r="Y100" s="75"/>
      <c r="AA100" s="74" t="s">
        <v>98</v>
      </c>
    </row>
    <row r="102" ht="11.25">
      <c r="C102" s="74" t="s">
        <v>196</v>
      </c>
    </row>
    <row r="103" spans="4:30" ht="11.25">
      <c r="D103" s="74" t="s">
        <v>197</v>
      </c>
      <c r="Q103" s="74" t="s">
        <v>218</v>
      </c>
      <c r="R103" s="84"/>
      <c r="S103" s="74" t="s">
        <v>198</v>
      </c>
      <c r="X103" s="84"/>
      <c r="Y103" s="74" t="s">
        <v>199</v>
      </c>
      <c r="AC103" s="84"/>
      <c r="AD103" s="74" t="s">
        <v>200</v>
      </c>
    </row>
    <row r="104" spans="4:30" ht="11.25">
      <c r="D104" s="74" t="s">
        <v>201</v>
      </c>
      <c r="Q104" s="74" t="s">
        <v>218</v>
      </c>
      <c r="R104" s="74" t="s">
        <v>103</v>
      </c>
      <c r="T104" s="604"/>
      <c r="U104" s="604"/>
      <c r="V104" s="604"/>
      <c r="W104" s="74" t="s">
        <v>104</v>
      </c>
      <c r="Y104" s="74" t="s">
        <v>105</v>
      </c>
      <c r="AA104" s="604"/>
      <c r="AB104" s="604"/>
      <c r="AC104" s="604"/>
      <c r="AD104" s="74" t="s">
        <v>104</v>
      </c>
    </row>
    <row r="105" spans="4:23" ht="11.25">
      <c r="D105" s="74" t="s">
        <v>202</v>
      </c>
      <c r="Q105" s="74" t="s">
        <v>218</v>
      </c>
      <c r="R105" s="604"/>
      <c r="S105" s="604"/>
      <c r="T105" s="604"/>
      <c r="U105" s="604"/>
      <c r="V105" s="604"/>
      <c r="W105" s="74" t="s">
        <v>131</v>
      </c>
    </row>
    <row r="106" ht="12" thickBot="1"/>
    <row r="107" spans="2:33" ht="21" customHeight="1">
      <c r="B107" s="606" t="s">
        <v>203</v>
      </c>
      <c r="C107" s="606"/>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6"/>
      <c r="AD107" s="606"/>
      <c r="AE107" s="606"/>
      <c r="AF107" s="606"/>
      <c r="AG107" s="606"/>
    </row>
    <row r="109" ht="11.25">
      <c r="C109" s="74" t="s">
        <v>204</v>
      </c>
    </row>
    <row r="110" spans="4:32" ht="11.25">
      <c r="D110" s="74" t="s">
        <v>205</v>
      </c>
      <c r="Q110" s="74" t="s">
        <v>218</v>
      </c>
      <c r="R110" s="604"/>
      <c r="S110" s="604"/>
      <c r="T110" s="604"/>
      <c r="U110" s="604"/>
      <c r="V110" s="604"/>
      <c r="W110" s="604"/>
      <c r="X110" s="604"/>
      <c r="Y110" s="604"/>
      <c r="Z110" s="604"/>
      <c r="AA110" s="604"/>
      <c r="AB110" s="604"/>
      <c r="AC110" s="604"/>
      <c r="AD110" s="604"/>
      <c r="AE110" s="604"/>
      <c r="AF110" s="604"/>
    </row>
    <row r="111" spans="4:32" ht="11.25">
      <c r="D111" s="74" t="s">
        <v>206</v>
      </c>
      <c r="Q111" s="74" t="s">
        <v>218</v>
      </c>
      <c r="R111" s="604"/>
      <c r="S111" s="604"/>
      <c r="T111" s="604"/>
      <c r="U111" s="604"/>
      <c r="V111" s="604"/>
      <c r="W111" s="604"/>
      <c r="X111" s="604"/>
      <c r="Y111" s="604"/>
      <c r="Z111" s="604"/>
      <c r="AA111" s="604"/>
      <c r="AB111" s="604"/>
      <c r="AC111" s="604"/>
      <c r="AD111" s="604"/>
      <c r="AE111" s="604"/>
      <c r="AF111" s="604"/>
    </row>
    <row r="112" spans="4:32" ht="11.25">
      <c r="D112" s="74" t="s">
        <v>207</v>
      </c>
      <c r="Q112" s="74" t="s">
        <v>218</v>
      </c>
      <c r="R112" s="74" t="s">
        <v>149</v>
      </c>
      <c r="U112" s="604"/>
      <c r="V112" s="604"/>
      <c r="W112" s="604"/>
      <c r="X112" s="604"/>
      <c r="Z112" s="74" t="s">
        <v>150</v>
      </c>
      <c r="AC112" s="604"/>
      <c r="AD112" s="604"/>
      <c r="AE112" s="604"/>
      <c r="AF112" s="604"/>
    </row>
    <row r="113" spans="4:32" ht="11.25">
      <c r="D113" s="74" t="s">
        <v>26</v>
      </c>
      <c r="Q113" s="74" t="s">
        <v>218</v>
      </c>
      <c r="R113" s="604"/>
      <c r="S113" s="604"/>
      <c r="T113" s="604"/>
      <c r="U113" s="604"/>
      <c r="V113" s="604"/>
      <c r="W113" s="604"/>
      <c r="X113" s="604"/>
      <c r="Y113" s="604"/>
      <c r="Z113" s="604"/>
      <c r="AA113" s="604"/>
      <c r="AB113" s="604"/>
      <c r="AC113" s="604"/>
      <c r="AD113" s="604"/>
      <c r="AE113" s="604"/>
      <c r="AF113" s="604"/>
    </row>
    <row r="114" spans="4:32" ht="11.25">
      <c r="D114" s="74" t="s">
        <v>208</v>
      </c>
      <c r="Q114" s="74" t="s">
        <v>218</v>
      </c>
      <c r="R114" s="604"/>
      <c r="S114" s="604"/>
      <c r="T114" s="604"/>
      <c r="U114" s="604"/>
      <c r="V114" s="604"/>
      <c r="W114" s="604"/>
      <c r="X114" s="604"/>
      <c r="Y114" s="604"/>
      <c r="Z114" s="604"/>
      <c r="AA114" s="604"/>
      <c r="AB114" s="604"/>
      <c r="AC114" s="604"/>
      <c r="AD114" s="604"/>
      <c r="AE114" s="604"/>
      <c r="AF114" s="604"/>
    </row>
    <row r="115" spans="4:32" ht="11.25">
      <c r="D115" s="74" t="s">
        <v>209</v>
      </c>
      <c r="Q115" s="74" t="s">
        <v>218</v>
      </c>
      <c r="R115" s="604"/>
      <c r="S115" s="604"/>
      <c r="T115" s="604"/>
      <c r="U115" s="604"/>
      <c r="V115" s="604"/>
      <c r="W115" s="604"/>
      <c r="X115" s="76" t="s">
        <v>93</v>
      </c>
      <c r="Y115" s="604"/>
      <c r="Z115" s="604"/>
      <c r="AA115" s="604"/>
      <c r="AB115" s="604"/>
      <c r="AC115" s="604"/>
      <c r="AD115" s="604"/>
      <c r="AE115" s="604"/>
      <c r="AF115" s="76" t="s">
        <v>94</v>
      </c>
    </row>
    <row r="116" spans="4:30" ht="11.25">
      <c r="D116" s="74" t="s">
        <v>210</v>
      </c>
      <c r="Q116" s="74" t="s">
        <v>218</v>
      </c>
      <c r="R116" s="74" t="s">
        <v>155</v>
      </c>
      <c r="U116" s="604"/>
      <c r="V116" s="604"/>
      <c r="W116" s="74" t="s">
        <v>134</v>
      </c>
      <c r="Z116" s="74" t="s">
        <v>156</v>
      </c>
      <c r="AB116" s="604"/>
      <c r="AC116" s="604"/>
      <c r="AD116" s="74" t="s">
        <v>157</v>
      </c>
    </row>
    <row r="117" spans="4:32" ht="11.25">
      <c r="D117" s="74" t="s">
        <v>211</v>
      </c>
      <c r="Q117" s="74" t="s">
        <v>218</v>
      </c>
      <c r="R117" s="74" t="s">
        <v>212</v>
      </c>
      <c r="U117" s="601"/>
      <c r="V117" s="601"/>
      <c r="W117" s="601"/>
      <c r="X117" s="601"/>
      <c r="Y117" s="601"/>
      <c r="AA117" s="74" t="s">
        <v>213</v>
      </c>
      <c r="AC117" s="601"/>
      <c r="AD117" s="601"/>
      <c r="AE117" s="601"/>
      <c r="AF117" s="74" t="s">
        <v>88</v>
      </c>
    </row>
    <row r="118" spans="4:32" ht="11.25">
      <c r="D118" s="74" t="s">
        <v>214</v>
      </c>
      <c r="Q118" s="74" t="s">
        <v>218</v>
      </c>
      <c r="R118" s="604"/>
      <c r="S118" s="604"/>
      <c r="T118" s="604"/>
      <c r="U118" s="604"/>
      <c r="V118" s="604"/>
      <c r="W118" s="604"/>
      <c r="X118" s="604"/>
      <c r="Y118" s="604"/>
      <c r="Z118" s="604"/>
      <c r="AA118" s="604"/>
      <c r="AB118" s="604"/>
      <c r="AC118" s="604"/>
      <c r="AD118" s="604"/>
      <c r="AE118" s="604"/>
      <c r="AF118" s="604"/>
    </row>
    <row r="119" ht="12" thickBot="1"/>
    <row r="120" spans="2:33" ht="11.25">
      <c r="B120" s="605" t="s">
        <v>215</v>
      </c>
      <c r="C120" s="605"/>
      <c r="D120" s="605"/>
      <c r="E120" s="605"/>
      <c r="F120" s="605"/>
      <c r="G120" s="605"/>
      <c r="H120" s="605"/>
      <c r="I120" s="605"/>
      <c r="J120" s="605"/>
      <c r="K120" s="605"/>
      <c r="L120" s="605"/>
      <c r="M120" s="605"/>
      <c r="N120" s="605"/>
      <c r="O120" s="605"/>
      <c r="P120" s="605"/>
      <c r="Q120" s="605"/>
      <c r="R120" s="605"/>
      <c r="S120" s="605"/>
      <c r="T120" s="605"/>
      <c r="U120" s="605"/>
      <c r="V120" s="605"/>
      <c r="W120" s="605"/>
      <c r="X120" s="605"/>
      <c r="Y120" s="605"/>
      <c r="Z120" s="605"/>
      <c r="AA120" s="605"/>
      <c r="AB120" s="605"/>
      <c r="AC120" s="605"/>
      <c r="AD120" s="605"/>
      <c r="AE120" s="605"/>
      <c r="AF120" s="605"/>
      <c r="AG120" s="605"/>
    </row>
    <row r="122" ht="11.25">
      <c r="C122" s="74" t="s">
        <v>216</v>
      </c>
    </row>
    <row r="123" spans="4:32" ht="11.25">
      <c r="D123" s="74" t="s">
        <v>174</v>
      </c>
      <c r="Q123" s="74" t="s">
        <v>218</v>
      </c>
      <c r="R123" s="74" t="s">
        <v>28</v>
      </c>
      <c r="T123" s="604"/>
      <c r="U123" s="604"/>
      <c r="V123" s="604"/>
      <c r="W123" s="604"/>
      <c r="X123" s="604"/>
      <c r="Y123" s="74" t="s">
        <v>175</v>
      </c>
      <c r="AA123" s="604"/>
      <c r="AB123" s="604"/>
      <c r="AC123" s="604"/>
      <c r="AD123" s="604"/>
      <c r="AE123" s="604"/>
      <c r="AF123" s="604"/>
    </row>
    <row r="124" spans="4:32" ht="11.25">
      <c r="D124" s="74" t="s">
        <v>176</v>
      </c>
      <c r="Q124" s="74" t="s">
        <v>218</v>
      </c>
      <c r="R124" s="604"/>
      <c r="S124" s="604"/>
      <c r="T124" s="604"/>
      <c r="U124" s="604"/>
      <c r="V124" s="604"/>
      <c r="W124" s="604"/>
      <c r="X124" s="74" t="s">
        <v>93</v>
      </c>
      <c r="Y124" s="604"/>
      <c r="Z124" s="604"/>
      <c r="AA124" s="604"/>
      <c r="AB124" s="604"/>
      <c r="AC124" s="604"/>
      <c r="AD124" s="604"/>
      <c r="AE124" s="604"/>
      <c r="AF124" s="74" t="s">
        <v>94</v>
      </c>
    </row>
    <row r="125" spans="4:32" ht="11.25">
      <c r="D125" s="74" t="s">
        <v>177</v>
      </c>
      <c r="Q125" s="74" t="s">
        <v>218</v>
      </c>
      <c r="R125" s="604"/>
      <c r="S125" s="604"/>
      <c r="T125" s="604"/>
      <c r="U125" s="604"/>
      <c r="V125" s="604"/>
      <c r="W125" s="604"/>
      <c r="X125" s="604"/>
      <c r="Y125" s="604"/>
      <c r="Z125" s="604"/>
      <c r="AA125" s="604"/>
      <c r="AB125" s="604"/>
      <c r="AC125" s="604"/>
      <c r="AD125" s="604"/>
      <c r="AE125" s="604"/>
      <c r="AF125" s="604"/>
    </row>
    <row r="127" ht="11.25">
      <c r="C127" s="74" t="s">
        <v>217</v>
      </c>
    </row>
    <row r="128" spans="4:32" ht="11.25">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row>
    <row r="129" spans="4:32" ht="11.25">
      <c r="D129" s="604"/>
      <c r="E129" s="604"/>
      <c r="F129" s="604"/>
      <c r="G129" s="604"/>
      <c r="H129" s="604"/>
      <c r="I129" s="604"/>
      <c r="J129" s="604"/>
      <c r="K129" s="604"/>
      <c r="L129" s="604"/>
      <c r="M129" s="604"/>
      <c r="N129" s="604"/>
      <c r="O129" s="604"/>
      <c r="P129" s="604"/>
      <c r="Q129" s="604"/>
      <c r="R129" s="604"/>
      <c r="S129" s="604"/>
      <c r="T129" s="604"/>
      <c r="U129" s="604"/>
      <c r="V129" s="604"/>
      <c r="W129" s="604"/>
      <c r="X129" s="604"/>
      <c r="Y129" s="604"/>
      <c r="Z129" s="604"/>
      <c r="AA129" s="604"/>
      <c r="AB129" s="604"/>
      <c r="AC129" s="604"/>
      <c r="AD129" s="604"/>
      <c r="AE129" s="604"/>
      <c r="AF129" s="604"/>
    </row>
    <row r="130" spans="4:32" ht="11.25">
      <c r="D130" s="604"/>
      <c r="E130" s="604"/>
      <c r="F130" s="604"/>
      <c r="G130" s="604"/>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row>
  </sheetData>
  <sheetProtection password="CD40" sheet="1" objects="1" scenarios="1"/>
  <mergeCells count="116">
    <mergeCell ref="B1:AG1"/>
    <mergeCell ref="B2:AG2"/>
    <mergeCell ref="D5:Z5"/>
    <mergeCell ref="S9:AF9"/>
    <mergeCell ref="E10:O10"/>
    <mergeCell ref="AB10:AE10"/>
    <mergeCell ref="S11:X11"/>
    <mergeCell ref="Z11:AE11"/>
    <mergeCell ref="S10:AA10"/>
    <mergeCell ref="T14:X14"/>
    <mergeCell ref="AA14:AE14"/>
    <mergeCell ref="S17:AF17"/>
    <mergeCell ref="T18:X18"/>
    <mergeCell ref="Z18:AE18"/>
    <mergeCell ref="T19:X19"/>
    <mergeCell ref="Z19:AE19"/>
    <mergeCell ref="R23:AF23"/>
    <mergeCell ref="R24:X24"/>
    <mergeCell ref="T25:U25"/>
    <mergeCell ref="Z25:AA25"/>
    <mergeCell ref="AE25:AF25"/>
    <mergeCell ref="R26:U26"/>
    <mergeCell ref="S27:U27"/>
    <mergeCell ref="Y27:AA27"/>
    <mergeCell ref="S28:U28"/>
    <mergeCell ref="Y28:AA28"/>
    <mergeCell ref="S29:U29"/>
    <mergeCell ref="Z29:AA29"/>
    <mergeCell ref="V35:W35"/>
    <mergeCell ref="AD35:AE35"/>
    <mergeCell ref="V36:W36"/>
    <mergeCell ref="AD36:AE36"/>
    <mergeCell ref="R37:AF37"/>
    <mergeCell ref="U40:V40"/>
    <mergeCell ref="AB40:AC40"/>
    <mergeCell ref="S41:T41"/>
    <mergeCell ref="Y41:Z41"/>
    <mergeCell ref="U42:V42"/>
    <mergeCell ref="AB42:AC42"/>
    <mergeCell ref="B44:AG44"/>
    <mergeCell ref="R47:AF47"/>
    <mergeCell ref="U48:X48"/>
    <mergeCell ref="AC48:AF48"/>
    <mergeCell ref="R49:AF49"/>
    <mergeCell ref="R50:AF50"/>
    <mergeCell ref="R51:U51"/>
    <mergeCell ref="W51:Z51"/>
    <mergeCell ref="AC51:AE51"/>
    <mergeCell ref="U52:V52"/>
    <mergeCell ref="AB52:AC52"/>
    <mergeCell ref="R53:AF53"/>
    <mergeCell ref="R54:AF54"/>
    <mergeCell ref="R55:AF55"/>
    <mergeCell ref="R56:AF56"/>
    <mergeCell ref="U58:V58"/>
    <mergeCell ref="AC58:AD58"/>
    <mergeCell ref="R59:AF59"/>
    <mergeCell ref="R60:AF60"/>
    <mergeCell ref="R61:Y61"/>
    <mergeCell ref="AB61:AE61"/>
    <mergeCell ref="R62:AF62"/>
    <mergeCell ref="R63:AF63"/>
    <mergeCell ref="R64:AF64"/>
    <mergeCell ref="B68:AG68"/>
    <mergeCell ref="T71:X71"/>
    <mergeCell ref="AA71:AF71"/>
    <mergeCell ref="R72:W72"/>
    <mergeCell ref="Y72:AE72"/>
    <mergeCell ref="R73:AF73"/>
    <mergeCell ref="U76:V76"/>
    <mergeCell ref="AC76:AD76"/>
    <mergeCell ref="R77:AF77"/>
    <mergeCell ref="R78:AF78"/>
    <mergeCell ref="R79:AF79"/>
    <mergeCell ref="R80:AF80"/>
    <mergeCell ref="D83:AF83"/>
    <mergeCell ref="D84:AF84"/>
    <mergeCell ref="D85:AF85"/>
    <mergeCell ref="D88:Z88"/>
    <mergeCell ref="T92:X92"/>
    <mergeCell ref="AC92:AF92"/>
    <mergeCell ref="U93:X93"/>
    <mergeCell ref="AB93:AF93"/>
    <mergeCell ref="T94:X94"/>
    <mergeCell ref="AA94:AD94"/>
    <mergeCell ref="R97:AF97"/>
    <mergeCell ref="T98:X98"/>
    <mergeCell ref="Z98:AE98"/>
    <mergeCell ref="T99:X99"/>
    <mergeCell ref="Z99:AE99"/>
    <mergeCell ref="T104:V104"/>
    <mergeCell ref="AA104:AC104"/>
    <mergeCell ref="R105:V105"/>
    <mergeCell ref="B107:AG107"/>
    <mergeCell ref="R110:AF110"/>
    <mergeCell ref="R111:AF111"/>
    <mergeCell ref="U112:X112"/>
    <mergeCell ref="AC112:AF112"/>
    <mergeCell ref="R113:AF113"/>
    <mergeCell ref="R114:AF114"/>
    <mergeCell ref="R115:W115"/>
    <mergeCell ref="Y115:AE115"/>
    <mergeCell ref="U116:V116"/>
    <mergeCell ref="AB116:AC116"/>
    <mergeCell ref="U117:Y117"/>
    <mergeCell ref="AC117:AE117"/>
    <mergeCell ref="R118:AF118"/>
    <mergeCell ref="B120:AG120"/>
    <mergeCell ref="T123:X123"/>
    <mergeCell ref="AA123:AF123"/>
    <mergeCell ref="D129:AF129"/>
    <mergeCell ref="D130:AF130"/>
    <mergeCell ref="R124:W124"/>
    <mergeCell ref="Y124:AE124"/>
    <mergeCell ref="R125:AF125"/>
    <mergeCell ref="D128:AF128"/>
  </mergeCells>
  <printOptions/>
  <pageMargins left="0.75" right="0.47" top="0.79" bottom="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ESK721</Manager>
  <Company>Air Transport Wing Aalborg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Marine Pollution Master</dc:title>
  <dc:subject>Reports collection</dc:subject>
  <dc:creator>Teija-Liisa Lehtinen</dc:creator>
  <cp:keywords/>
  <dc:description>Do not make changes in original report. If changes are made, save the file under a new name (original name + cor.). Questions and comments to mar-env@fsnaal.dk</dc:description>
  <cp:lastModifiedBy>Teija-Liisa Lehtinen</cp:lastModifiedBy>
  <cp:lastPrinted>2008-11-26T12:36:57Z</cp:lastPrinted>
  <dcterms:created xsi:type="dcterms:W3CDTF">2000-10-07T14:18:58Z</dcterms:created>
  <dcterms:modified xsi:type="dcterms:W3CDTF">2009-12-10T07:35:50Z</dcterms:modified>
  <cp:category>Evidence</cp:category>
  <cp:version/>
  <cp:contentType/>
  <cp:contentStatus/>
</cp:coreProperties>
</file>